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artman\Documents\Repository\Math3630 - Life Con 1\Completed Assignments\"/>
    </mc:Choice>
  </mc:AlternateContent>
  <bookViews>
    <workbookView xWindow="0" yWindow="0" windowWidth="20460" windowHeight="7755" activeTab="2"/>
  </bookViews>
  <sheets>
    <sheet name="Inputs" sheetId="1" r:id="rId1"/>
    <sheet name="Life Table Functions " sheetId="3" r:id="rId2"/>
    <sheet name="HW2 Part2" sheetId="11" r:id="rId3"/>
  </sheets>
  <definedNames>
    <definedName name="A">Inputs!$B$4</definedName>
    <definedName name="B">Inputs!$B$5</definedName>
    <definedName name="cc">Inputs!$B$6</definedName>
    <definedName name="d">Inputs!$B$15</definedName>
    <definedName name="d_m">Inputs!$B$17</definedName>
    <definedName name="delta">Inputs!$B$18</definedName>
    <definedName name="i">Inputs!$D$5</definedName>
    <definedName name="i_m">Inputs!$B$16</definedName>
    <definedName name="m">Inputs!$D$6</definedName>
    <definedName name="sel">Inputs!$D$4</definedName>
    <definedName name="solver_adj" localSheetId="0" hidden="1">Inputs!#REF!</definedName>
    <definedName name="solver_adj" localSheetId="1" hidden="1">'Life Table Functions '!#REF!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Inputs!#REF!</definedName>
    <definedName name="solver_opt" localSheetId="1" hidden="1">'Life Table Functions '!#REF!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3</definedName>
    <definedName name="solver_typ" localSheetId="1" hidden="1">3</definedName>
    <definedName name="solver_val" localSheetId="0" hidden="1">0</definedName>
    <definedName name="solver_val" localSheetId="1" hidden="1">0</definedName>
    <definedName name="v">Inputs!$B$14</definedName>
    <definedName name="x">'Life Table Functions '!$A$9:$A$119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" i="3" l="1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D9" i="3"/>
  <c r="G10" i="3"/>
  <c r="A10" i="3"/>
  <c r="D10" i="3"/>
  <c r="G11" i="3"/>
  <c r="A11" i="3"/>
  <c r="D11" i="3"/>
  <c r="G12" i="3"/>
  <c r="A12" i="3"/>
  <c r="D12" i="3"/>
  <c r="G13" i="3"/>
  <c r="A13" i="3"/>
  <c r="D13" i="3"/>
  <c r="G14" i="3"/>
  <c r="A14" i="3"/>
  <c r="D14" i="3"/>
  <c r="G15" i="3"/>
  <c r="A15" i="3"/>
  <c r="D15" i="3"/>
  <c r="G16" i="3"/>
  <c r="A16" i="3"/>
  <c r="D16" i="3"/>
  <c r="G17" i="3"/>
  <c r="A17" i="3"/>
  <c r="D17" i="3"/>
  <c r="G18" i="3"/>
  <c r="A18" i="3"/>
  <c r="D18" i="3"/>
  <c r="G19" i="3"/>
  <c r="A19" i="3"/>
  <c r="D19" i="3"/>
  <c r="G20" i="3"/>
  <c r="A20" i="3"/>
  <c r="D20" i="3"/>
  <c r="G21" i="3"/>
  <c r="A21" i="3"/>
  <c r="D21" i="3"/>
  <c r="G22" i="3"/>
  <c r="A22" i="3"/>
  <c r="D22" i="3"/>
  <c r="G23" i="3"/>
  <c r="A23" i="3"/>
  <c r="D23" i="3"/>
  <c r="G24" i="3"/>
  <c r="A24" i="3"/>
  <c r="D24" i="3"/>
  <c r="G25" i="3"/>
  <c r="A25" i="3"/>
  <c r="D25" i="3"/>
  <c r="G26" i="3"/>
  <c r="A26" i="3"/>
  <c r="D26" i="3"/>
  <c r="G27" i="3"/>
  <c r="A27" i="3"/>
  <c r="D27" i="3"/>
  <c r="G28" i="3"/>
  <c r="D28" i="3"/>
  <c r="G29" i="3"/>
  <c r="D29" i="3"/>
  <c r="G30" i="3"/>
  <c r="D30" i="3"/>
  <c r="G31" i="3"/>
  <c r="D31" i="3"/>
  <c r="G32" i="3"/>
  <c r="D32" i="3"/>
  <c r="G33" i="3"/>
  <c r="D33" i="3"/>
  <c r="G34" i="3"/>
  <c r="D34" i="3"/>
  <c r="G35" i="3"/>
  <c r="D35" i="3"/>
  <c r="G36" i="3"/>
  <c r="D36" i="3"/>
  <c r="G37" i="3"/>
  <c r="D37" i="3"/>
  <c r="G38" i="3"/>
  <c r="D38" i="3"/>
  <c r="G39" i="3"/>
  <c r="D39" i="3"/>
  <c r="G40" i="3"/>
  <c r="D40" i="3"/>
  <c r="G41" i="3"/>
  <c r="D41" i="3"/>
  <c r="G42" i="3"/>
  <c r="D42" i="3"/>
  <c r="G43" i="3"/>
  <c r="D43" i="3"/>
  <c r="G44" i="3"/>
  <c r="D44" i="3"/>
  <c r="G45" i="3"/>
  <c r="D45" i="3"/>
  <c r="G46" i="3"/>
  <c r="D46" i="3"/>
  <c r="G47" i="3"/>
  <c r="D47" i="3"/>
  <c r="G48" i="3"/>
  <c r="D48" i="3"/>
  <c r="G49" i="3"/>
  <c r="D49" i="3"/>
  <c r="G50" i="3"/>
  <c r="D50" i="3"/>
  <c r="G51" i="3"/>
  <c r="D51" i="3"/>
  <c r="G52" i="3"/>
  <c r="D52" i="3"/>
  <c r="G53" i="3"/>
  <c r="D53" i="3"/>
  <c r="G54" i="3"/>
  <c r="D54" i="3"/>
  <c r="G55" i="3"/>
  <c r="D55" i="3"/>
  <c r="G56" i="3"/>
  <c r="D56" i="3"/>
  <c r="G57" i="3"/>
  <c r="D57" i="3"/>
  <c r="G58" i="3"/>
  <c r="D58" i="3"/>
  <c r="G59" i="3"/>
  <c r="D59" i="3"/>
  <c r="G60" i="3"/>
  <c r="D60" i="3"/>
  <c r="G61" i="3"/>
  <c r="D61" i="3"/>
  <c r="G62" i="3"/>
  <c r="D62" i="3"/>
  <c r="G63" i="3"/>
  <c r="D63" i="3"/>
  <c r="G64" i="3"/>
  <c r="D64" i="3"/>
  <c r="G65" i="3"/>
  <c r="D65" i="3"/>
  <c r="G66" i="3"/>
  <c r="D66" i="3"/>
  <c r="G67" i="3"/>
  <c r="D67" i="3"/>
  <c r="G68" i="3"/>
  <c r="D68" i="3"/>
  <c r="G69" i="3"/>
  <c r="D69" i="3"/>
  <c r="G70" i="3"/>
  <c r="D70" i="3"/>
  <c r="G71" i="3"/>
  <c r="D71" i="3"/>
  <c r="G72" i="3"/>
  <c r="D72" i="3"/>
  <c r="G73" i="3"/>
  <c r="D73" i="3"/>
  <c r="G74" i="3"/>
  <c r="D74" i="3"/>
  <c r="G75" i="3"/>
  <c r="D75" i="3"/>
  <c r="G76" i="3"/>
  <c r="D76" i="3"/>
  <c r="G77" i="3"/>
  <c r="D77" i="3"/>
  <c r="G78" i="3"/>
  <c r="D78" i="3"/>
  <c r="G79" i="3"/>
  <c r="D79" i="3"/>
  <c r="G80" i="3"/>
  <c r="D80" i="3"/>
  <c r="G81" i="3"/>
  <c r="D81" i="3"/>
  <c r="G82" i="3"/>
  <c r="D82" i="3"/>
  <c r="G83" i="3"/>
  <c r="D83" i="3"/>
  <c r="G84" i="3"/>
  <c r="D84" i="3"/>
  <c r="G85" i="3"/>
  <c r="D85" i="3"/>
  <c r="G86" i="3"/>
  <c r="D86" i="3"/>
  <c r="G87" i="3"/>
  <c r="D87" i="3"/>
  <c r="G88" i="3"/>
  <c r="D88" i="3"/>
  <c r="G89" i="3"/>
  <c r="D89" i="3"/>
  <c r="G90" i="3"/>
  <c r="D90" i="3"/>
  <c r="G91" i="3"/>
  <c r="D91" i="3"/>
  <c r="G92" i="3"/>
  <c r="D92" i="3"/>
  <c r="G93" i="3"/>
  <c r="D93" i="3"/>
  <c r="G94" i="3"/>
  <c r="D94" i="3"/>
  <c r="G95" i="3"/>
  <c r="D95" i="3"/>
  <c r="G96" i="3"/>
  <c r="D96" i="3"/>
  <c r="G97" i="3"/>
  <c r="D97" i="3"/>
  <c r="G98" i="3"/>
  <c r="D98" i="3"/>
  <c r="G99" i="3"/>
  <c r="D99" i="3"/>
  <c r="G100" i="3"/>
  <c r="D100" i="3"/>
  <c r="G101" i="3"/>
  <c r="D101" i="3"/>
  <c r="G102" i="3"/>
  <c r="C82" i="3"/>
  <c r="F82" i="3"/>
  <c r="B81" i="3"/>
  <c r="E81" i="3"/>
  <c r="D102" i="3"/>
  <c r="G103" i="3"/>
  <c r="D103" i="3"/>
  <c r="G104" i="3"/>
  <c r="D104" i="3"/>
  <c r="G105" i="3"/>
  <c r="A107" i="3"/>
  <c r="D105" i="3"/>
  <c r="G106" i="3"/>
  <c r="A108" i="3"/>
  <c r="A109" i="3"/>
  <c r="A110" i="3"/>
  <c r="A111" i="3"/>
  <c r="A112" i="3"/>
  <c r="A113" i="3"/>
  <c r="D106" i="3"/>
  <c r="G107" i="3"/>
  <c r="D107" i="3"/>
  <c r="G108" i="3"/>
  <c r="D108" i="3"/>
  <c r="G109" i="3"/>
  <c r="D109" i="3"/>
  <c r="G110" i="3"/>
  <c r="D110" i="3"/>
  <c r="G111" i="3"/>
  <c r="C13" i="3"/>
  <c r="F13" i="3"/>
  <c r="B12" i="3"/>
  <c r="E12" i="3"/>
  <c r="D111" i="3"/>
  <c r="G112" i="3"/>
  <c r="A114" i="3"/>
  <c r="D112" i="3"/>
  <c r="G113" i="3"/>
  <c r="A115" i="3"/>
  <c r="A116" i="3"/>
  <c r="D113" i="3"/>
  <c r="G114" i="3"/>
  <c r="D114" i="3"/>
  <c r="G115" i="3"/>
  <c r="A117" i="3"/>
  <c r="D115" i="3"/>
  <c r="G116" i="3"/>
  <c r="A118" i="3"/>
  <c r="D116" i="3"/>
  <c r="G117" i="3"/>
  <c r="A119" i="3"/>
  <c r="D117" i="3"/>
  <c r="G118" i="3"/>
  <c r="D118" i="3"/>
  <c r="G119" i="3"/>
  <c r="C56" i="3"/>
  <c r="F56" i="3"/>
  <c r="B55" i="3"/>
  <c r="E55" i="3"/>
  <c r="D4" i="11"/>
  <c r="E4" i="11"/>
  <c r="G4" i="11"/>
  <c r="D5" i="11"/>
  <c r="E5" i="11"/>
  <c r="G5" i="11"/>
  <c r="J4" i="11"/>
  <c r="D6" i="11"/>
  <c r="E6" i="11"/>
  <c r="G6" i="11"/>
  <c r="J5" i="11"/>
  <c r="D7" i="11"/>
  <c r="E7" i="11"/>
  <c r="G7" i="11"/>
  <c r="J6" i="11"/>
  <c r="D8" i="11"/>
  <c r="E8" i="11"/>
  <c r="G8" i="11"/>
  <c r="J7" i="11"/>
  <c r="D9" i="11"/>
  <c r="E9" i="11"/>
  <c r="G9" i="11"/>
  <c r="J8" i="11"/>
  <c r="D10" i="11"/>
  <c r="E10" i="11"/>
  <c r="G10" i="11"/>
  <c r="J9" i="11"/>
  <c r="D11" i="11"/>
  <c r="E11" i="11"/>
  <c r="G11" i="11"/>
  <c r="J10" i="11"/>
  <c r="D12" i="11"/>
  <c r="E12" i="11"/>
  <c r="G12" i="11"/>
  <c r="J11" i="11"/>
  <c r="D13" i="11"/>
  <c r="E13" i="11"/>
  <c r="G13" i="11"/>
  <c r="J12" i="11"/>
  <c r="D14" i="11"/>
  <c r="E14" i="11"/>
  <c r="G14" i="11"/>
  <c r="J13" i="11"/>
  <c r="D15" i="11"/>
  <c r="E15" i="11"/>
  <c r="G15" i="11"/>
  <c r="J14" i="11"/>
  <c r="D16" i="11"/>
  <c r="E16" i="11"/>
  <c r="G16" i="11"/>
  <c r="J15" i="11"/>
  <c r="D17" i="11"/>
  <c r="E17" i="11"/>
  <c r="G17" i="11"/>
  <c r="J16" i="11"/>
  <c r="D18" i="11"/>
  <c r="E18" i="11"/>
  <c r="G18" i="11"/>
  <c r="J17" i="11"/>
  <c r="D19" i="11"/>
  <c r="E19" i="11"/>
  <c r="G19" i="11"/>
  <c r="J18" i="11"/>
  <c r="D20" i="11"/>
  <c r="E20" i="11"/>
  <c r="G20" i="11"/>
  <c r="J19" i="11"/>
  <c r="D21" i="11"/>
  <c r="E21" i="11"/>
  <c r="G21" i="11"/>
  <c r="J20" i="11"/>
  <c r="D22" i="11"/>
  <c r="E22" i="11"/>
  <c r="G22" i="11"/>
  <c r="J21" i="11"/>
  <c r="D23" i="11"/>
  <c r="E23" i="11"/>
  <c r="G23" i="11"/>
  <c r="J22" i="11"/>
  <c r="D24" i="11"/>
  <c r="E24" i="11"/>
  <c r="G24" i="11"/>
  <c r="J23" i="11"/>
  <c r="D25" i="11"/>
  <c r="E25" i="11"/>
  <c r="G25" i="11"/>
  <c r="J24" i="11"/>
  <c r="D26" i="11"/>
  <c r="E26" i="11"/>
  <c r="G26" i="11"/>
  <c r="J25" i="11"/>
  <c r="D27" i="11"/>
  <c r="E27" i="11"/>
  <c r="G27" i="11"/>
  <c r="J26" i="11"/>
  <c r="D28" i="11"/>
  <c r="E28" i="11"/>
  <c r="G28" i="11"/>
  <c r="J27" i="11"/>
  <c r="D29" i="11"/>
  <c r="E29" i="11"/>
  <c r="G29" i="11"/>
  <c r="J28" i="11"/>
  <c r="D30" i="11"/>
  <c r="E30" i="11"/>
  <c r="G30" i="11"/>
  <c r="J29" i="11"/>
  <c r="D31" i="11"/>
  <c r="E31" i="11"/>
  <c r="G31" i="11"/>
  <c r="J30" i="11"/>
  <c r="D32" i="11"/>
  <c r="E32" i="11"/>
  <c r="G32" i="11"/>
  <c r="J31" i="11"/>
  <c r="D33" i="11"/>
  <c r="E33" i="11"/>
  <c r="G33" i="11"/>
  <c r="J32" i="11"/>
  <c r="D34" i="11"/>
  <c r="E34" i="11"/>
  <c r="G34" i="11"/>
  <c r="J33" i="11"/>
  <c r="D35" i="11"/>
  <c r="E35" i="11"/>
  <c r="G35" i="11"/>
  <c r="J34" i="11"/>
  <c r="D36" i="11"/>
  <c r="E36" i="11"/>
  <c r="G36" i="11"/>
  <c r="J35" i="11"/>
  <c r="D37" i="11"/>
  <c r="E37" i="11"/>
  <c r="G37" i="11"/>
  <c r="J36" i="11"/>
  <c r="D38" i="11"/>
  <c r="E38" i="11"/>
  <c r="G38" i="11"/>
  <c r="J37" i="11"/>
  <c r="D39" i="11"/>
  <c r="E39" i="11"/>
  <c r="G39" i="11"/>
  <c r="J38" i="11"/>
  <c r="D40" i="11"/>
  <c r="E40" i="11"/>
  <c r="G40" i="11"/>
  <c r="J39" i="11"/>
  <c r="D41" i="11"/>
  <c r="E41" i="11"/>
  <c r="G41" i="11"/>
  <c r="J40" i="11"/>
  <c r="D42" i="11"/>
  <c r="E42" i="11"/>
  <c r="G42" i="11"/>
  <c r="J41" i="11"/>
  <c r="D43" i="11"/>
  <c r="E43" i="11"/>
  <c r="G43" i="11"/>
  <c r="J42" i="11"/>
  <c r="D44" i="11"/>
  <c r="E44" i="11"/>
  <c r="G44" i="11"/>
  <c r="J43" i="11"/>
  <c r="D45" i="11"/>
  <c r="E45" i="11"/>
  <c r="G45" i="11"/>
  <c r="J44" i="11"/>
  <c r="D46" i="11"/>
  <c r="E46" i="11"/>
  <c r="G46" i="11"/>
  <c r="J45" i="11"/>
  <c r="D47" i="11"/>
  <c r="E47" i="11"/>
  <c r="G47" i="11"/>
  <c r="J46" i="11"/>
  <c r="D48" i="11"/>
  <c r="E48" i="11"/>
  <c r="G48" i="11"/>
  <c r="J47" i="11"/>
  <c r="D49" i="11"/>
  <c r="E49" i="11"/>
  <c r="G49" i="11"/>
  <c r="J48" i="11"/>
  <c r="D50" i="11"/>
  <c r="E50" i="11"/>
  <c r="G50" i="11"/>
  <c r="J49" i="11"/>
  <c r="D51" i="11"/>
  <c r="E51" i="11"/>
  <c r="G51" i="11"/>
  <c r="J50" i="11"/>
  <c r="D52" i="11"/>
  <c r="E52" i="11"/>
  <c r="G52" i="11"/>
  <c r="J51" i="11"/>
  <c r="D53" i="11"/>
  <c r="E53" i="11"/>
  <c r="G53" i="11"/>
  <c r="J52" i="11"/>
  <c r="D54" i="11"/>
  <c r="E54" i="11"/>
  <c r="G54" i="11"/>
  <c r="J53" i="11"/>
  <c r="D55" i="11"/>
  <c r="E55" i="11"/>
  <c r="G55" i="11"/>
  <c r="J54" i="11"/>
  <c r="D56" i="11"/>
  <c r="E56" i="11"/>
  <c r="G56" i="11"/>
  <c r="J55" i="11"/>
  <c r="D57" i="11"/>
  <c r="E57" i="11"/>
  <c r="G57" i="11"/>
  <c r="J56" i="11"/>
  <c r="D58" i="11"/>
  <c r="E58" i="11"/>
  <c r="G58" i="11"/>
  <c r="J57" i="11"/>
  <c r="D59" i="11"/>
  <c r="E59" i="11"/>
  <c r="G59" i="11"/>
  <c r="J58" i="11"/>
  <c r="D60" i="11"/>
  <c r="E60" i="11"/>
  <c r="G60" i="11"/>
  <c r="J59" i="11"/>
  <c r="D61" i="11"/>
  <c r="E61" i="11"/>
  <c r="G61" i="11"/>
  <c r="J60" i="11"/>
  <c r="D62" i="11"/>
  <c r="E62" i="11"/>
  <c r="G62" i="11"/>
  <c r="J61" i="11"/>
  <c r="D63" i="11"/>
  <c r="E63" i="11"/>
  <c r="G63" i="11"/>
  <c r="J62" i="11"/>
  <c r="D64" i="11"/>
  <c r="E64" i="11"/>
  <c r="G64" i="11"/>
  <c r="J63" i="11"/>
  <c r="D65" i="11"/>
  <c r="E65" i="11"/>
  <c r="G65" i="11"/>
  <c r="J64" i="11"/>
  <c r="D66" i="11"/>
  <c r="E66" i="11"/>
  <c r="G66" i="11"/>
  <c r="J65" i="11"/>
  <c r="D67" i="11"/>
  <c r="E67" i="11"/>
  <c r="G67" i="11"/>
  <c r="J66" i="11"/>
  <c r="D68" i="11"/>
  <c r="E68" i="11"/>
  <c r="G68" i="11"/>
  <c r="J67" i="11"/>
  <c r="D69" i="11"/>
  <c r="E69" i="11"/>
  <c r="G69" i="11"/>
  <c r="J68" i="11"/>
  <c r="D70" i="11"/>
  <c r="E70" i="11"/>
  <c r="G70" i="11"/>
  <c r="J69" i="11"/>
  <c r="D71" i="11"/>
  <c r="E71" i="11"/>
  <c r="G71" i="11"/>
  <c r="J70" i="11"/>
  <c r="D72" i="11"/>
  <c r="E72" i="11"/>
  <c r="G72" i="11"/>
  <c r="J71" i="11"/>
  <c r="D73" i="11"/>
  <c r="E73" i="11"/>
  <c r="G73" i="11"/>
  <c r="J72" i="11"/>
  <c r="D74" i="11"/>
  <c r="E74" i="11"/>
  <c r="G74" i="11"/>
  <c r="J73" i="11"/>
  <c r="D75" i="11"/>
  <c r="E75" i="11"/>
  <c r="G75" i="11"/>
  <c r="J74" i="11"/>
  <c r="D76" i="11"/>
  <c r="E76" i="11"/>
  <c r="G76" i="11"/>
  <c r="J75" i="11"/>
  <c r="D77" i="11"/>
  <c r="E77" i="11"/>
  <c r="G77" i="11"/>
  <c r="J76" i="11"/>
  <c r="D78" i="11"/>
  <c r="E78" i="11"/>
  <c r="G78" i="11"/>
  <c r="J77" i="11"/>
  <c r="D79" i="11"/>
  <c r="E79" i="11"/>
  <c r="G79" i="11"/>
  <c r="J78" i="11"/>
  <c r="D80" i="11"/>
  <c r="E80" i="11"/>
  <c r="G80" i="11"/>
  <c r="J79" i="11"/>
  <c r="D81" i="11"/>
  <c r="E81" i="11"/>
  <c r="G81" i="11"/>
  <c r="J80" i="11"/>
  <c r="D82" i="11"/>
  <c r="E82" i="11"/>
  <c r="G82" i="11"/>
  <c r="J81" i="11"/>
  <c r="D83" i="11"/>
  <c r="E83" i="11"/>
  <c r="G83" i="11"/>
  <c r="J82" i="11"/>
  <c r="D84" i="11"/>
  <c r="E84" i="11"/>
  <c r="G84" i="11"/>
  <c r="J83" i="11"/>
  <c r="D85" i="11"/>
  <c r="E85" i="11"/>
  <c r="G85" i="11"/>
  <c r="J84" i="11"/>
  <c r="D86" i="11"/>
  <c r="E86" i="11"/>
  <c r="G86" i="11"/>
  <c r="J85" i="11"/>
  <c r="D87" i="11"/>
  <c r="E87" i="11"/>
  <c r="G87" i="11"/>
  <c r="J86" i="11"/>
  <c r="D88" i="11"/>
  <c r="E88" i="11"/>
  <c r="G88" i="11"/>
  <c r="J87" i="11"/>
  <c r="D89" i="11"/>
  <c r="E89" i="11"/>
  <c r="G89" i="11"/>
  <c r="J88" i="11"/>
  <c r="D90" i="11"/>
  <c r="E90" i="11"/>
  <c r="G90" i="11"/>
  <c r="J89" i="11"/>
  <c r="D91" i="11"/>
  <c r="E91" i="11"/>
  <c r="G91" i="11"/>
  <c r="J90" i="11"/>
  <c r="D92" i="11"/>
  <c r="E92" i="11"/>
  <c r="G92" i="11"/>
  <c r="J91" i="11"/>
  <c r="D93" i="11"/>
  <c r="E93" i="11"/>
  <c r="G93" i="11"/>
  <c r="J92" i="11"/>
  <c r="D94" i="11"/>
  <c r="E94" i="11"/>
  <c r="G94" i="11"/>
  <c r="J93" i="11"/>
  <c r="D95" i="11"/>
  <c r="E95" i="11"/>
  <c r="G95" i="11"/>
  <c r="J94" i="11"/>
  <c r="D96" i="11"/>
  <c r="E96" i="11"/>
  <c r="G96" i="11"/>
  <c r="J95" i="11"/>
  <c r="D97" i="11"/>
  <c r="E97" i="11"/>
  <c r="G97" i="11"/>
  <c r="J96" i="11"/>
  <c r="D98" i="11"/>
  <c r="E98" i="11"/>
  <c r="G98" i="11"/>
  <c r="J97" i="11"/>
  <c r="D99" i="11"/>
  <c r="E99" i="11"/>
  <c r="G99" i="11"/>
  <c r="J98" i="11"/>
  <c r="D100" i="11"/>
  <c r="E100" i="11"/>
  <c r="G100" i="11"/>
  <c r="J99" i="11"/>
  <c r="D101" i="11"/>
  <c r="E101" i="11"/>
  <c r="G101" i="11"/>
  <c r="J100" i="11"/>
  <c r="D102" i="11"/>
  <c r="E102" i="11"/>
  <c r="G102" i="11"/>
  <c r="J101" i="11"/>
  <c r="D103" i="11"/>
  <c r="E103" i="11"/>
  <c r="G103" i="11"/>
  <c r="J102" i="11"/>
  <c r="D104" i="11"/>
  <c r="E104" i="11"/>
  <c r="G104" i="11"/>
  <c r="J103" i="11"/>
  <c r="D105" i="11"/>
  <c r="E105" i="11"/>
  <c r="G105" i="11"/>
  <c r="J104" i="11"/>
  <c r="D106" i="11"/>
  <c r="E106" i="11"/>
  <c r="G106" i="11"/>
  <c r="J105" i="11"/>
  <c r="D107" i="11"/>
  <c r="E107" i="11"/>
  <c r="G107" i="11"/>
  <c r="J106" i="11"/>
  <c r="D108" i="11"/>
  <c r="E108" i="11"/>
  <c r="G108" i="11"/>
  <c r="J107" i="11"/>
  <c r="D109" i="11"/>
  <c r="E109" i="11"/>
  <c r="G109" i="11"/>
  <c r="J108" i="11"/>
  <c r="D110" i="11"/>
  <c r="E110" i="11"/>
  <c r="G110" i="11"/>
  <c r="J109" i="11"/>
  <c r="D111" i="11"/>
  <c r="E111" i="11"/>
  <c r="G111" i="11"/>
  <c r="J110" i="11"/>
  <c r="D112" i="11"/>
  <c r="E112" i="11"/>
  <c r="G112" i="11"/>
  <c r="J111" i="11"/>
  <c r="D113" i="11"/>
  <c r="E113" i="11"/>
  <c r="G113" i="11"/>
  <c r="J112" i="11"/>
  <c r="D114" i="11"/>
  <c r="E114" i="11"/>
  <c r="G114" i="11"/>
  <c r="J113" i="11"/>
  <c r="J114" i="11"/>
  <c r="P9" i="11"/>
  <c r="N9" i="11"/>
  <c r="N7" i="11"/>
  <c r="P7" i="11"/>
  <c r="H59" i="11"/>
  <c r="H31" i="11"/>
  <c r="H45" i="11"/>
  <c r="H52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6" i="11"/>
  <c r="H47" i="11"/>
  <c r="H48" i="11"/>
  <c r="H49" i="11"/>
  <c r="H50" i="11"/>
  <c r="H51" i="11"/>
  <c r="H53" i="11"/>
  <c r="H54" i="11"/>
  <c r="H55" i="11"/>
  <c r="H56" i="11"/>
  <c r="H57" i="11"/>
  <c r="H58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N6" i="11"/>
  <c r="H4" i="11"/>
  <c r="N5" i="11"/>
  <c r="N4" i="11"/>
  <c r="B14" i="1"/>
  <c r="B9" i="3"/>
  <c r="C10" i="3"/>
  <c r="D119" i="3"/>
  <c r="B18" i="1"/>
  <c r="K9" i="3"/>
  <c r="M24" i="3"/>
  <c r="F10" i="3"/>
  <c r="E9" i="3"/>
  <c r="M34" i="3"/>
  <c r="M19" i="3"/>
  <c r="M29" i="3"/>
  <c r="M39" i="3"/>
  <c r="C9" i="3"/>
  <c r="L9" i="3"/>
  <c r="M9" i="3"/>
  <c r="B10" i="3"/>
  <c r="C11" i="3"/>
  <c r="K10" i="3"/>
  <c r="M20" i="3"/>
  <c r="F11" i="3"/>
  <c r="E10" i="3"/>
  <c r="M30" i="3"/>
  <c r="M40" i="3"/>
  <c r="M25" i="3"/>
  <c r="M35" i="3"/>
  <c r="M10" i="3"/>
  <c r="L10" i="3"/>
  <c r="B11" i="3"/>
  <c r="C12" i="3"/>
  <c r="K11" i="3"/>
  <c r="M26" i="3"/>
  <c r="F12" i="3"/>
  <c r="E11" i="3"/>
  <c r="M36" i="3"/>
  <c r="M21" i="3"/>
  <c r="M31" i="3"/>
  <c r="M41" i="3"/>
  <c r="L11" i="3"/>
  <c r="M11" i="3"/>
  <c r="K12" i="3"/>
  <c r="M22" i="3"/>
  <c r="M32" i="3"/>
  <c r="M42" i="3"/>
  <c r="M27" i="3"/>
  <c r="M37" i="3"/>
  <c r="L12" i="3"/>
  <c r="M12" i="3"/>
  <c r="B13" i="3"/>
  <c r="C14" i="3"/>
  <c r="K13" i="3"/>
  <c r="M28" i="3"/>
  <c r="F14" i="3"/>
  <c r="E13" i="3"/>
  <c r="M38" i="3"/>
  <c r="M23" i="3"/>
  <c r="M33" i="3"/>
  <c r="M43" i="3"/>
  <c r="L13" i="3"/>
  <c r="M13" i="3"/>
  <c r="B14" i="3"/>
  <c r="C15" i="3"/>
  <c r="K14" i="3"/>
  <c r="F15" i="3"/>
  <c r="E14" i="3"/>
  <c r="M44" i="3"/>
  <c r="M14" i="3"/>
  <c r="L14" i="3"/>
  <c r="B15" i="3"/>
  <c r="C16" i="3"/>
  <c r="K15" i="3"/>
  <c r="F16" i="3"/>
  <c r="E15" i="3"/>
  <c r="M45" i="3"/>
  <c r="M15" i="3"/>
  <c r="L15" i="3"/>
  <c r="B16" i="3"/>
  <c r="C17" i="3"/>
  <c r="K16" i="3"/>
  <c r="F17" i="3"/>
  <c r="E16" i="3"/>
  <c r="M46" i="3"/>
  <c r="M16" i="3"/>
  <c r="L16" i="3"/>
  <c r="B17" i="3"/>
  <c r="C18" i="3"/>
  <c r="K17" i="3"/>
  <c r="F18" i="3"/>
  <c r="E17" i="3"/>
  <c r="M47" i="3"/>
  <c r="L17" i="3"/>
  <c r="M17" i="3"/>
  <c r="B18" i="3"/>
  <c r="C19" i="3"/>
  <c r="K18" i="3"/>
  <c r="F19" i="3"/>
  <c r="E18" i="3"/>
  <c r="M48" i="3"/>
  <c r="M18" i="3"/>
  <c r="L18" i="3"/>
  <c r="B19" i="3"/>
  <c r="C20" i="3"/>
  <c r="K19" i="3"/>
  <c r="F20" i="3"/>
  <c r="E19" i="3"/>
  <c r="M49" i="3"/>
  <c r="L19" i="3"/>
  <c r="B20" i="3"/>
  <c r="C21" i="3"/>
  <c r="K20" i="3"/>
  <c r="F21" i="3"/>
  <c r="E20" i="3"/>
  <c r="M50" i="3"/>
  <c r="L20" i="3"/>
  <c r="B21" i="3"/>
  <c r="C22" i="3"/>
  <c r="K21" i="3"/>
  <c r="F22" i="3"/>
  <c r="E21" i="3"/>
  <c r="M51" i="3"/>
  <c r="L21" i="3"/>
  <c r="B22" i="3"/>
  <c r="C23" i="3"/>
  <c r="K22" i="3"/>
  <c r="F23" i="3"/>
  <c r="E22" i="3"/>
  <c r="M52" i="3"/>
  <c r="L22" i="3"/>
  <c r="B23" i="3"/>
  <c r="C24" i="3"/>
  <c r="K23" i="3"/>
  <c r="F24" i="3"/>
  <c r="E23" i="3"/>
  <c r="M53" i="3"/>
  <c r="L23" i="3"/>
  <c r="B24" i="3"/>
  <c r="C25" i="3"/>
  <c r="K24" i="3"/>
  <c r="F25" i="3"/>
  <c r="E24" i="3"/>
  <c r="M54" i="3"/>
  <c r="L24" i="3"/>
  <c r="B25" i="3"/>
  <c r="C26" i="3"/>
  <c r="K25" i="3"/>
  <c r="F26" i="3"/>
  <c r="E25" i="3"/>
  <c r="M55" i="3"/>
  <c r="L25" i="3"/>
  <c r="B26" i="3"/>
  <c r="C27" i="3"/>
  <c r="K26" i="3"/>
  <c r="F27" i="3"/>
  <c r="E26" i="3"/>
  <c r="M56" i="3"/>
  <c r="L26" i="3"/>
  <c r="B27" i="3"/>
  <c r="C28" i="3"/>
  <c r="K27" i="3"/>
  <c r="F28" i="3"/>
  <c r="E27" i="3"/>
  <c r="M57" i="3"/>
  <c r="L27" i="3"/>
  <c r="B28" i="3"/>
  <c r="C29" i="3"/>
  <c r="K28" i="3"/>
  <c r="F29" i="3"/>
  <c r="E28" i="3"/>
  <c r="M58" i="3"/>
  <c r="L28" i="3"/>
  <c r="B29" i="3"/>
  <c r="C30" i="3"/>
  <c r="K29" i="3"/>
  <c r="F30" i="3"/>
  <c r="E29" i="3"/>
  <c r="M59" i="3"/>
  <c r="L29" i="3"/>
  <c r="B30" i="3"/>
  <c r="C31" i="3"/>
  <c r="K30" i="3"/>
  <c r="F31" i="3"/>
  <c r="E30" i="3"/>
  <c r="M60" i="3"/>
  <c r="L30" i="3"/>
  <c r="B31" i="3"/>
  <c r="C32" i="3"/>
  <c r="K31" i="3"/>
  <c r="F32" i="3"/>
  <c r="E31" i="3"/>
  <c r="M61" i="3"/>
  <c r="L31" i="3"/>
  <c r="B32" i="3"/>
  <c r="C33" i="3"/>
  <c r="K32" i="3"/>
  <c r="F33" i="3"/>
  <c r="E32" i="3"/>
  <c r="M62" i="3"/>
  <c r="L32" i="3"/>
  <c r="B33" i="3"/>
  <c r="C34" i="3"/>
  <c r="K33" i="3"/>
  <c r="F34" i="3"/>
  <c r="E33" i="3"/>
  <c r="M63" i="3"/>
  <c r="L33" i="3"/>
  <c r="B34" i="3"/>
  <c r="C35" i="3"/>
  <c r="K34" i="3"/>
  <c r="F35" i="3"/>
  <c r="E34" i="3"/>
  <c r="M64" i="3"/>
  <c r="L34" i="3"/>
  <c r="B35" i="3"/>
  <c r="C36" i="3"/>
  <c r="K35" i="3"/>
  <c r="F36" i="3"/>
  <c r="E35" i="3"/>
  <c r="M65" i="3"/>
  <c r="L35" i="3"/>
  <c r="B36" i="3"/>
  <c r="C37" i="3"/>
  <c r="K36" i="3"/>
  <c r="F37" i="3"/>
  <c r="E36" i="3"/>
  <c r="M66" i="3"/>
  <c r="L36" i="3"/>
  <c r="B37" i="3"/>
  <c r="C38" i="3"/>
  <c r="K37" i="3"/>
  <c r="F38" i="3"/>
  <c r="E37" i="3"/>
  <c r="M67" i="3"/>
  <c r="L37" i="3"/>
  <c r="B38" i="3"/>
  <c r="C39" i="3"/>
  <c r="K38" i="3"/>
  <c r="F39" i="3"/>
  <c r="E38" i="3"/>
  <c r="M68" i="3"/>
  <c r="L38" i="3"/>
  <c r="B39" i="3"/>
  <c r="C40" i="3"/>
  <c r="K39" i="3"/>
  <c r="F40" i="3"/>
  <c r="E39" i="3"/>
  <c r="M69" i="3"/>
  <c r="L39" i="3"/>
  <c r="B40" i="3"/>
  <c r="C41" i="3"/>
  <c r="K40" i="3"/>
  <c r="F41" i="3"/>
  <c r="E40" i="3"/>
  <c r="M70" i="3"/>
  <c r="L40" i="3"/>
  <c r="B41" i="3"/>
  <c r="C42" i="3"/>
  <c r="K41" i="3"/>
  <c r="F42" i="3"/>
  <c r="E41" i="3"/>
  <c r="M71" i="3"/>
  <c r="L41" i="3"/>
  <c r="B42" i="3"/>
  <c r="C43" i="3"/>
  <c r="K42" i="3"/>
  <c r="F43" i="3"/>
  <c r="E42" i="3"/>
  <c r="M72" i="3"/>
  <c r="L42" i="3"/>
  <c r="B43" i="3"/>
  <c r="C44" i="3"/>
  <c r="K43" i="3"/>
  <c r="F44" i="3"/>
  <c r="E43" i="3"/>
  <c r="M73" i="3"/>
  <c r="L43" i="3"/>
  <c r="B44" i="3"/>
  <c r="C45" i="3"/>
  <c r="K44" i="3"/>
  <c r="F45" i="3"/>
  <c r="E44" i="3"/>
  <c r="M74" i="3"/>
  <c r="L44" i="3"/>
  <c r="B45" i="3"/>
  <c r="C46" i="3"/>
  <c r="K45" i="3"/>
  <c r="F46" i="3"/>
  <c r="E45" i="3"/>
  <c r="M75" i="3"/>
  <c r="L45" i="3"/>
  <c r="B46" i="3"/>
  <c r="C47" i="3"/>
  <c r="K46" i="3"/>
  <c r="F47" i="3"/>
  <c r="E46" i="3"/>
  <c r="M76" i="3"/>
  <c r="L46" i="3"/>
  <c r="B47" i="3"/>
  <c r="C48" i="3"/>
  <c r="K47" i="3"/>
  <c r="F48" i="3"/>
  <c r="E47" i="3"/>
  <c r="M77" i="3"/>
  <c r="L47" i="3"/>
  <c r="B48" i="3"/>
  <c r="C49" i="3"/>
  <c r="K48" i="3"/>
  <c r="F49" i="3"/>
  <c r="E48" i="3"/>
  <c r="M78" i="3"/>
  <c r="L48" i="3"/>
  <c r="B49" i="3"/>
  <c r="C50" i="3"/>
  <c r="K49" i="3"/>
  <c r="F50" i="3"/>
  <c r="E49" i="3"/>
  <c r="M79" i="3"/>
  <c r="L49" i="3"/>
  <c r="B50" i="3"/>
  <c r="C51" i="3"/>
  <c r="K50" i="3"/>
  <c r="F51" i="3"/>
  <c r="E50" i="3"/>
  <c r="M80" i="3"/>
  <c r="L50" i="3"/>
  <c r="B51" i="3"/>
  <c r="C52" i="3"/>
  <c r="K51" i="3"/>
  <c r="F52" i="3"/>
  <c r="E51" i="3"/>
  <c r="M81" i="3"/>
  <c r="L51" i="3"/>
  <c r="B52" i="3"/>
  <c r="C53" i="3"/>
  <c r="K52" i="3"/>
  <c r="F53" i="3"/>
  <c r="E52" i="3"/>
  <c r="M82" i="3"/>
  <c r="L52" i="3"/>
  <c r="B53" i="3"/>
  <c r="C54" i="3"/>
  <c r="K53" i="3"/>
  <c r="F54" i="3"/>
  <c r="E53" i="3"/>
  <c r="M83" i="3"/>
  <c r="L53" i="3"/>
  <c r="B54" i="3"/>
  <c r="C55" i="3"/>
  <c r="K54" i="3"/>
  <c r="F55" i="3"/>
  <c r="E54" i="3"/>
  <c r="M84" i="3"/>
  <c r="L54" i="3"/>
  <c r="K55" i="3"/>
  <c r="M85" i="3"/>
  <c r="L55" i="3"/>
  <c r="B56" i="3"/>
  <c r="C57" i="3"/>
  <c r="K56" i="3"/>
  <c r="F57" i="3"/>
  <c r="E56" i="3"/>
  <c r="M86" i="3"/>
  <c r="L56" i="3"/>
  <c r="B57" i="3"/>
  <c r="C58" i="3"/>
  <c r="K57" i="3"/>
  <c r="F58" i="3"/>
  <c r="E57" i="3"/>
  <c r="M87" i="3"/>
  <c r="L57" i="3"/>
  <c r="B58" i="3"/>
  <c r="C59" i="3"/>
  <c r="K58" i="3"/>
  <c r="F59" i="3"/>
  <c r="E58" i="3"/>
  <c r="M88" i="3"/>
  <c r="L58" i="3"/>
  <c r="B59" i="3"/>
  <c r="C60" i="3"/>
  <c r="K59" i="3"/>
  <c r="F60" i="3"/>
  <c r="E59" i="3"/>
  <c r="M89" i="3"/>
  <c r="L59" i="3"/>
  <c r="B60" i="3"/>
  <c r="C61" i="3"/>
  <c r="K60" i="3"/>
  <c r="F61" i="3"/>
  <c r="E60" i="3"/>
  <c r="M90" i="3"/>
  <c r="L60" i="3"/>
  <c r="B61" i="3"/>
  <c r="C62" i="3"/>
  <c r="K61" i="3"/>
  <c r="F62" i="3"/>
  <c r="E61" i="3"/>
  <c r="M91" i="3"/>
  <c r="L61" i="3"/>
  <c r="B62" i="3"/>
  <c r="C63" i="3"/>
  <c r="K62" i="3"/>
  <c r="F63" i="3"/>
  <c r="E62" i="3"/>
  <c r="M92" i="3"/>
  <c r="L62" i="3"/>
  <c r="B63" i="3"/>
  <c r="C64" i="3"/>
  <c r="K63" i="3"/>
  <c r="F64" i="3"/>
  <c r="E63" i="3"/>
  <c r="M93" i="3"/>
  <c r="L63" i="3"/>
  <c r="B64" i="3"/>
  <c r="C65" i="3"/>
  <c r="K64" i="3"/>
  <c r="F65" i="3"/>
  <c r="E64" i="3"/>
  <c r="M94" i="3"/>
  <c r="L64" i="3"/>
  <c r="B65" i="3"/>
  <c r="C66" i="3"/>
  <c r="K65" i="3"/>
  <c r="F66" i="3"/>
  <c r="E65" i="3"/>
  <c r="M95" i="3"/>
  <c r="L65" i="3"/>
  <c r="B66" i="3"/>
  <c r="C67" i="3"/>
  <c r="K66" i="3"/>
  <c r="F67" i="3"/>
  <c r="E66" i="3"/>
  <c r="M96" i="3"/>
  <c r="L66" i="3"/>
  <c r="B67" i="3"/>
  <c r="C68" i="3"/>
  <c r="K67" i="3"/>
  <c r="F68" i="3"/>
  <c r="E67" i="3"/>
  <c r="M97" i="3"/>
  <c r="L67" i="3"/>
  <c r="B68" i="3"/>
  <c r="C69" i="3"/>
  <c r="K68" i="3"/>
  <c r="F69" i="3"/>
  <c r="E68" i="3"/>
  <c r="M98" i="3"/>
  <c r="L68" i="3"/>
  <c r="B69" i="3"/>
  <c r="C70" i="3"/>
  <c r="K69" i="3"/>
  <c r="F70" i="3"/>
  <c r="E69" i="3"/>
  <c r="M99" i="3"/>
  <c r="L69" i="3"/>
  <c r="B70" i="3"/>
  <c r="C71" i="3"/>
  <c r="K70" i="3"/>
  <c r="F71" i="3"/>
  <c r="E70" i="3"/>
  <c r="M100" i="3"/>
  <c r="L70" i="3"/>
  <c r="B71" i="3"/>
  <c r="C72" i="3"/>
  <c r="K71" i="3"/>
  <c r="F72" i="3"/>
  <c r="E71" i="3"/>
  <c r="M101" i="3"/>
  <c r="L71" i="3"/>
  <c r="B72" i="3"/>
  <c r="C73" i="3"/>
  <c r="K72" i="3"/>
  <c r="F73" i="3"/>
  <c r="E72" i="3"/>
  <c r="M102" i="3"/>
  <c r="L72" i="3"/>
  <c r="B73" i="3"/>
  <c r="C74" i="3"/>
  <c r="K73" i="3"/>
  <c r="F74" i="3"/>
  <c r="E73" i="3"/>
  <c r="M103" i="3"/>
  <c r="L73" i="3"/>
  <c r="B74" i="3"/>
  <c r="C75" i="3"/>
  <c r="K74" i="3"/>
  <c r="F75" i="3"/>
  <c r="E74" i="3"/>
  <c r="M104" i="3"/>
  <c r="L74" i="3"/>
  <c r="B75" i="3"/>
  <c r="C76" i="3"/>
  <c r="K75" i="3"/>
  <c r="F76" i="3"/>
  <c r="E75" i="3"/>
  <c r="M105" i="3"/>
  <c r="L75" i="3"/>
  <c r="B76" i="3"/>
  <c r="C77" i="3"/>
  <c r="K76" i="3"/>
  <c r="F77" i="3"/>
  <c r="E76" i="3"/>
  <c r="M106" i="3"/>
  <c r="L76" i="3"/>
  <c r="B77" i="3"/>
  <c r="C78" i="3"/>
  <c r="K77" i="3"/>
  <c r="F78" i="3"/>
  <c r="E77" i="3"/>
  <c r="M107" i="3"/>
  <c r="L77" i="3"/>
  <c r="B78" i="3"/>
  <c r="C79" i="3"/>
  <c r="K78" i="3"/>
  <c r="F79" i="3"/>
  <c r="E78" i="3"/>
  <c r="M108" i="3"/>
  <c r="L78" i="3"/>
  <c r="B79" i="3"/>
  <c r="C80" i="3"/>
  <c r="K79" i="3"/>
  <c r="F80" i="3"/>
  <c r="E79" i="3"/>
  <c r="M109" i="3"/>
  <c r="L79" i="3"/>
  <c r="B80" i="3"/>
  <c r="C81" i="3"/>
  <c r="K80" i="3"/>
  <c r="F81" i="3"/>
  <c r="E80" i="3"/>
  <c r="M110" i="3"/>
  <c r="L80" i="3"/>
  <c r="K81" i="3"/>
  <c r="M111" i="3"/>
  <c r="L81" i="3"/>
  <c r="B82" i="3"/>
  <c r="C83" i="3"/>
  <c r="K82" i="3"/>
  <c r="F83" i="3"/>
  <c r="E82" i="3"/>
  <c r="M112" i="3"/>
  <c r="L82" i="3"/>
  <c r="B83" i="3"/>
  <c r="C84" i="3"/>
  <c r="K83" i="3"/>
  <c r="F84" i="3"/>
  <c r="E83" i="3"/>
  <c r="M113" i="3"/>
  <c r="L83" i="3"/>
  <c r="B84" i="3"/>
  <c r="C85" i="3"/>
  <c r="K84" i="3"/>
  <c r="F85" i="3"/>
  <c r="E84" i="3"/>
  <c r="M114" i="3"/>
  <c r="L84" i="3"/>
  <c r="B85" i="3"/>
  <c r="C86" i="3"/>
  <c r="K85" i="3"/>
  <c r="F86" i="3"/>
  <c r="E85" i="3"/>
  <c r="M115" i="3"/>
  <c r="L85" i="3"/>
  <c r="B86" i="3"/>
  <c r="C87" i="3"/>
  <c r="K86" i="3"/>
  <c r="F87" i="3"/>
  <c r="E86" i="3"/>
  <c r="M116" i="3"/>
  <c r="L86" i="3"/>
  <c r="B87" i="3"/>
  <c r="C88" i="3"/>
  <c r="K87" i="3"/>
  <c r="F88" i="3"/>
  <c r="E87" i="3"/>
  <c r="M117" i="3"/>
  <c r="L87" i="3"/>
  <c r="B88" i="3"/>
  <c r="C89" i="3"/>
  <c r="K88" i="3"/>
  <c r="F89" i="3"/>
  <c r="E88" i="3"/>
  <c r="M118" i="3"/>
  <c r="L88" i="3"/>
  <c r="B89" i="3"/>
  <c r="C90" i="3"/>
  <c r="K89" i="3"/>
  <c r="F90" i="3"/>
  <c r="E89" i="3"/>
  <c r="M119" i="3"/>
  <c r="L89" i="3"/>
  <c r="L90" i="3"/>
  <c r="B90" i="3"/>
  <c r="C91" i="3"/>
  <c r="K90" i="3"/>
  <c r="L91" i="3"/>
  <c r="B91" i="3"/>
  <c r="C92" i="3"/>
  <c r="K91" i="3"/>
  <c r="L92" i="3"/>
  <c r="B92" i="3"/>
  <c r="C93" i="3"/>
  <c r="K92" i="3"/>
  <c r="L93" i="3"/>
  <c r="B93" i="3"/>
  <c r="C94" i="3"/>
  <c r="K93" i="3"/>
  <c r="L94" i="3"/>
  <c r="B94" i="3"/>
  <c r="C95" i="3"/>
  <c r="K94" i="3"/>
  <c r="L95" i="3"/>
  <c r="B95" i="3"/>
  <c r="C96" i="3"/>
  <c r="K95" i="3"/>
  <c r="L96" i="3"/>
  <c r="B96" i="3"/>
  <c r="C97" i="3"/>
  <c r="K96" i="3"/>
  <c r="L97" i="3"/>
  <c r="B97" i="3"/>
  <c r="C98" i="3"/>
  <c r="K97" i="3"/>
  <c r="L98" i="3"/>
  <c r="B98" i="3"/>
  <c r="C99" i="3"/>
  <c r="K98" i="3"/>
  <c r="L99" i="3"/>
  <c r="B99" i="3"/>
  <c r="C100" i="3"/>
  <c r="K99" i="3"/>
  <c r="L100" i="3"/>
  <c r="B100" i="3"/>
  <c r="C101" i="3"/>
  <c r="K100" i="3"/>
  <c r="L101" i="3"/>
  <c r="B101" i="3"/>
  <c r="C102" i="3"/>
  <c r="K101" i="3"/>
  <c r="L102" i="3"/>
  <c r="B102" i="3"/>
  <c r="C103" i="3"/>
  <c r="K102" i="3"/>
  <c r="L103" i="3"/>
  <c r="B103" i="3"/>
  <c r="C104" i="3"/>
  <c r="K103" i="3"/>
  <c r="L104" i="3"/>
  <c r="B104" i="3"/>
  <c r="C105" i="3"/>
  <c r="K104" i="3"/>
  <c r="L105" i="3"/>
  <c r="B105" i="3"/>
  <c r="C106" i="3"/>
  <c r="K105" i="3"/>
  <c r="L106" i="3"/>
  <c r="B106" i="3"/>
  <c r="C107" i="3"/>
  <c r="K106" i="3"/>
  <c r="L107" i="3"/>
  <c r="B107" i="3"/>
  <c r="C108" i="3"/>
  <c r="K107" i="3"/>
  <c r="L108" i="3"/>
  <c r="B108" i="3"/>
  <c r="C109" i="3"/>
  <c r="K108" i="3"/>
  <c r="L109" i="3"/>
  <c r="B109" i="3"/>
  <c r="C110" i="3"/>
  <c r="K109" i="3"/>
  <c r="L110" i="3"/>
  <c r="B110" i="3"/>
  <c r="C111" i="3"/>
  <c r="K110" i="3"/>
  <c r="L111" i="3"/>
  <c r="B111" i="3"/>
  <c r="C112" i="3"/>
  <c r="K111" i="3"/>
  <c r="L112" i="3"/>
  <c r="B112" i="3"/>
  <c r="C113" i="3"/>
  <c r="K112" i="3"/>
  <c r="L113" i="3"/>
  <c r="B113" i="3"/>
  <c r="C114" i="3"/>
  <c r="K113" i="3"/>
  <c r="L114" i="3"/>
  <c r="B114" i="3"/>
  <c r="C115" i="3"/>
  <c r="K114" i="3"/>
  <c r="L115" i="3"/>
  <c r="B115" i="3"/>
  <c r="C116" i="3"/>
  <c r="K115" i="3"/>
  <c r="L116" i="3"/>
  <c r="B116" i="3"/>
  <c r="C117" i="3"/>
  <c r="K116" i="3"/>
  <c r="L117" i="3"/>
  <c r="B117" i="3"/>
  <c r="C118" i="3"/>
  <c r="K117" i="3"/>
  <c r="L118" i="3"/>
  <c r="B118" i="3"/>
  <c r="C119" i="3"/>
  <c r="K118" i="3"/>
  <c r="B119" i="3"/>
  <c r="K119" i="3"/>
  <c r="L119" i="3"/>
  <c r="B16" i="1"/>
  <c r="B17" i="1"/>
  <c r="B15" i="1"/>
  <c r="J9" i="3"/>
  <c r="F9" i="3"/>
  <c r="I9" i="3"/>
  <c r="J10" i="3"/>
  <c r="I10" i="3"/>
  <c r="H9" i="3"/>
  <c r="J11" i="3"/>
  <c r="J12" i="3"/>
  <c r="H10" i="3"/>
  <c r="I11" i="3"/>
  <c r="H11" i="3"/>
  <c r="J13" i="3"/>
  <c r="I12" i="3"/>
  <c r="H12" i="3"/>
  <c r="I13" i="3"/>
  <c r="J14" i="3"/>
  <c r="I14" i="3"/>
  <c r="H13" i="3"/>
  <c r="J15" i="3"/>
  <c r="H14" i="3"/>
  <c r="I15" i="3"/>
  <c r="J16" i="3"/>
  <c r="I16" i="3"/>
  <c r="H15" i="3"/>
  <c r="J17" i="3"/>
  <c r="H16" i="3"/>
  <c r="I17" i="3"/>
  <c r="J18" i="3"/>
  <c r="I18" i="3"/>
  <c r="H17" i="3"/>
  <c r="J20" i="3"/>
  <c r="J19" i="3"/>
  <c r="H18" i="3"/>
  <c r="I19" i="3"/>
  <c r="I20" i="3"/>
  <c r="H19" i="3"/>
  <c r="J21" i="3"/>
  <c r="J22" i="3"/>
  <c r="H20" i="3"/>
  <c r="I21" i="3"/>
  <c r="I22" i="3"/>
  <c r="H21" i="3"/>
  <c r="J23" i="3"/>
  <c r="H22" i="3"/>
  <c r="I23" i="3"/>
  <c r="H23" i="3"/>
  <c r="J24" i="3"/>
  <c r="J25" i="3"/>
  <c r="I24" i="3"/>
  <c r="H24" i="3"/>
  <c r="I25" i="3"/>
  <c r="I26" i="3"/>
  <c r="J26" i="3"/>
  <c r="H25" i="3"/>
  <c r="J27" i="3"/>
  <c r="J28" i="3"/>
  <c r="H26" i="3"/>
  <c r="I27" i="3"/>
  <c r="J29" i="3"/>
  <c r="I28" i="3"/>
  <c r="H27" i="3"/>
  <c r="J30" i="3"/>
  <c r="I29" i="3"/>
  <c r="H28" i="3"/>
  <c r="J31" i="3"/>
  <c r="H29" i="3"/>
  <c r="I30" i="3"/>
  <c r="J32" i="3"/>
  <c r="I31" i="3"/>
  <c r="H30" i="3"/>
  <c r="J33" i="3"/>
  <c r="H31" i="3"/>
  <c r="I32" i="3"/>
  <c r="J34" i="3"/>
  <c r="I33" i="3"/>
  <c r="H32" i="3"/>
  <c r="J35" i="3"/>
  <c r="H33" i="3"/>
  <c r="I34" i="3"/>
  <c r="J36" i="3"/>
  <c r="I35" i="3"/>
  <c r="H34" i="3"/>
  <c r="J37" i="3"/>
  <c r="H35" i="3"/>
  <c r="I36" i="3"/>
  <c r="J38" i="3"/>
  <c r="I37" i="3"/>
  <c r="H36" i="3"/>
  <c r="J39" i="3"/>
  <c r="H37" i="3"/>
  <c r="I38" i="3"/>
  <c r="I39" i="3"/>
  <c r="H38" i="3"/>
  <c r="J40" i="3"/>
  <c r="J41" i="3"/>
  <c r="H39" i="3"/>
  <c r="I40" i="3"/>
  <c r="J42" i="3"/>
  <c r="I41" i="3"/>
  <c r="H40" i="3"/>
  <c r="J43" i="3"/>
  <c r="I42" i="3"/>
  <c r="H41" i="3"/>
  <c r="J44" i="3"/>
  <c r="I43" i="3"/>
  <c r="H42" i="3"/>
  <c r="J45" i="3"/>
  <c r="H43" i="3"/>
  <c r="I44" i="3"/>
  <c r="J46" i="3"/>
  <c r="I45" i="3"/>
  <c r="H44" i="3"/>
  <c r="J47" i="3"/>
  <c r="H45" i="3"/>
  <c r="I46" i="3"/>
  <c r="J48" i="3"/>
  <c r="I47" i="3"/>
  <c r="H46" i="3"/>
  <c r="J49" i="3"/>
  <c r="H47" i="3"/>
  <c r="I48" i="3"/>
  <c r="J50" i="3"/>
  <c r="I49" i="3"/>
  <c r="H48" i="3"/>
  <c r="J51" i="3"/>
  <c r="H49" i="3"/>
  <c r="I50" i="3"/>
  <c r="J52" i="3"/>
  <c r="I51" i="3"/>
  <c r="H50" i="3"/>
  <c r="J53" i="3"/>
  <c r="H51" i="3"/>
  <c r="I52" i="3"/>
  <c r="J54" i="3"/>
  <c r="I53" i="3"/>
  <c r="H52" i="3"/>
  <c r="J55" i="3"/>
  <c r="H53" i="3"/>
  <c r="I54" i="3"/>
  <c r="J56" i="3"/>
  <c r="I55" i="3"/>
  <c r="H54" i="3"/>
  <c r="J57" i="3"/>
  <c r="H55" i="3"/>
  <c r="I56" i="3"/>
  <c r="J58" i="3"/>
  <c r="I57" i="3"/>
  <c r="H56" i="3"/>
  <c r="J59" i="3"/>
  <c r="H57" i="3"/>
  <c r="I58" i="3"/>
  <c r="J60" i="3"/>
  <c r="I59" i="3"/>
  <c r="H58" i="3"/>
  <c r="J61" i="3"/>
  <c r="H59" i="3"/>
  <c r="I60" i="3"/>
  <c r="J62" i="3"/>
  <c r="I61" i="3"/>
  <c r="H60" i="3"/>
  <c r="J63" i="3"/>
  <c r="H61" i="3"/>
  <c r="I62" i="3"/>
  <c r="J64" i="3"/>
  <c r="I63" i="3"/>
  <c r="H62" i="3"/>
  <c r="H63" i="3"/>
  <c r="I64" i="3"/>
  <c r="J65" i="3"/>
  <c r="I65" i="3"/>
  <c r="H64" i="3"/>
  <c r="J66" i="3"/>
  <c r="J67" i="3"/>
  <c r="H65" i="3"/>
  <c r="I66" i="3"/>
  <c r="J68" i="3"/>
  <c r="I67" i="3"/>
  <c r="H66" i="3"/>
  <c r="H67" i="3"/>
  <c r="I68" i="3"/>
  <c r="J69" i="3"/>
  <c r="I69" i="3"/>
  <c r="H68" i="3"/>
  <c r="J70" i="3"/>
  <c r="J71" i="3"/>
  <c r="H69" i="3"/>
  <c r="I70" i="3"/>
  <c r="J72" i="3"/>
  <c r="I71" i="3"/>
  <c r="H70" i="3"/>
  <c r="H71" i="3"/>
  <c r="I72" i="3"/>
  <c r="J73" i="3"/>
  <c r="I73" i="3"/>
  <c r="H72" i="3"/>
  <c r="J74" i="3"/>
  <c r="J75" i="3"/>
  <c r="H73" i="3"/>
  <c r="I74" i="3"/>
  <c r="J76" i="3"/>
  <c r="I75" i="3"/>
  <c r="H74" i="3"/>
  <c r="H75" i="3"/>
  <c r="I76" i="3"/>
  <c r="J77" i="3"/>
  <c r="I77" i="3"/>
  <c r="H76" i="3"/>
  <c r="J78" i="3"/>
  <c r="J79" i="3"/>
  <c r="H77" i="3"/>
  <c r="I78" i="3"/>
  <c r="J80" i="3"/>
  <c r="I79" i="3"/>
  <c r="H78" i="3"/>
  <c r="J81" i="3"/>
  <c r="I80" i="3"/>
  <c r="H79" i="3"/>
  <c r="J82" i="3"/>
  <c r="I81" i="3"/>
  <c r="H80" i="3"/>
  <c r="J83" i="3"/>
  <c r="I82" i="3"/>
  <c r="H81" i="3"/>
  <c r="J84" i="3"/>
  <c r="H82" i="3"/>
  <c r="I83" i="3"/>
  <c r="J85" i="3"/>
  <c r="I84" i="3"/>
  <c r="H83" i="3"/>
  <c r="J86" i="3"/>
  <c r="H84" i="3"/>
  <c r="I85" i="3"/>
  <c r="J87" i="3"/>
  <c r="I86" i="3"/>
  <c r="H85" i="3"/>
  <c r="J88" i="3"/>
  <c r="H86" i="3"/>
  <c r="I87" i="3"/>
  <c r="J89" i="3"/>
  <c r="I88" i="3"/>
  <c r="H87" i="3"/>
  <c r="J90" i="3"/>
  <c r="H88" i="3"/>
  <c r="I89" i="3"/>
  <c r="J91" i="3"/>
  <c r="I90" i="3"/>
  <c r="H89" i="3"/>
  <c r="F91" i="3"/>
  <c r="J92" i="3"/>
  <c r="E90" i="3"/>
  <c r="H90" i="3"/>
  <c r="I91" i="3"/>
  <c r="F92" i="3"/>
  <c r="J93" i="3"/>
  <c r="I92" i="3"/>
  <c r="E91" i="3"/>
  <c r="H91" i="3"/>
  <c r="F93" i="3"/>
  <c r="J94" i="3"/>
  <c r="E92" i="3"/>
  <c r="H92" i="3"/>
  <c r="I93" i="3"/>
  <c r="F94" i="3"/>
  <c r="J95" i="3"/>
  <c r="I94" i="3"/>
  <c r="E93" i="3"/>
  <c r="H93" i="3"/>
  <c r="F95" i="3"/>
  <c r="F96" i="3"/>
  <c r="E94" i="3"/>
  <c r="H94" i="3"/>
  <c r="I95" i="3"/>
  <c r="J96" i="3"/>
  <c r="I96" i="3"/>
  <c r="E95" i="3"/>
  <c r="H95" i="3"/>
  <c r="F97" i="3"/>
  <c r="J97" i="3"/>
  <c r="F98" i="3"/>
  <c r="E96" i="3"/>
  <c r="H96" i="3"/>
  <c r="I97" i="3"/>
  <c r="J98" i="3"/>
  <c r="I98" i="3"/>
  <c r="E97" i="3"/>
  <c r="H97" i="3"/>
  <c r="F99" i="3"/>
  <c r="J99" i="3"/>
  <c r="F119" i="3"/>
  <c r="I119" i="3"/>
  <c r="J100" i="3"/>
  <c r="E119" i="3"/>
  <c r="H119" i="3"/>
  <c r="E118" i="3"/>
  <c r="H118" i="3"/>
  <c r="E98" i="3"/>
  <c r="H98" i="3"/>
  <c r="I99" i="3"/>
  <c r="F100" i="3"/>
  <c r="I100" i="3"/>
  <c r="E99" i="3"/>
  <c r="H99" i="3"/>
  <c r="F101" i="3"/>
  <c r="J101" i="3"/>
  <c r="J102" i="3"/>
  <c r="E100" i="3"/>
  <c r="H100" i="3"/>
  <c r="I101" i="3"/>
  <c r="F102" i="3"/>
  <c r="I102" i="3"/>
  <c r="E101" i="3"/>
  <c r="H101" i="3"/>
  <c r="F103" i="3"/>
  <c r="J103" i="3"/>
  <c r="J104" i="3"/>
  <c r="E102" i="3"/>
  <c r="H102" i="3"/>
  <c r="I103" i="3"/>
  <c r="F104" i="3"/>
  <c r="I104" i="3"/>
  <c r="E103" i="3"/>
  <c r="H103" i="3"/>
  <c r="F105" i="3"/>
  <c r="J105" i="3"/>
  <c r="F106" i="3"/>
  <c r="E104" i="3"/>
  <c r="H104" i="3"/>
  <c r="I105" i="3"/>
  <c r="J106" i="3"/>
  <c r="J107" i="3"/>
  <c r="I106" i="3"/>
  <c r="E105" i="3"/>
  <c r="H105" i="3"/>
  <c r="F107" i="3"/>
  <c r="F108" i="3"/>
  <c r="E106" i="3"/>
  <c r="H106" i="3"/>
  <c r="I107" i="3"/>
  <c r="J108" i="3"/>
  <c r="J109" i="3"/>
  <c r="I108" i="3"/>
  <c r="E107" i="3"/>
  <c r="H107" i="3"/>
  <c r="F109" i="3"/>
  <c r="F110" i="3"/>
  <c r="E108" i="3"/>
  <c r="H108" i="3"/>
  <c r="I109" i="3"/>
  <c r="J110" i="3"/>
  <c r="J111" i="3"/>
  <c r="I110" i="3"/>
  <c r="E109" i="3"/>
  <c r="H109" i="3"/>
  <c r="F111" i="3"/>
  <c r="F112" i="3"/>
  <c r="E110" i="3"/>
  <c r="H110" i="3"/>
  <c r="I111" i="3"/>
  <c r="J112" i="3"/>
  <c r="J113" i="3"/>
  <c r="I112" i="3"/>
  <c r="E111" i="3"/>
  <c r="H111" i="3"/>
  <c r="F113" i="3"/>
  <c r="F114" i="3"/>
  <c r="E112" i="3"/>
  <c r="H112" i="3"/>
  <c r="I113" i="3"/>
  <c r="J114" i="3"/>
  <c r="J115" i="3"/>
  <c r="I114" i="3"/>
  <c r="E113" i="3"/>
  <c r="H113" i="3"/>
  <c r="F115" i="3"/>
  <c r="F116" i="3"/>
  <c r="E114" i="3"/>
  <c r="H114" i="3"/>
  <c r="I115" i="3"/>
  <c r="J116" i="3"/>
  <c r="J117" i="3"/>
  <c r="I116" i="3"/>
  <c r="E115" i="3"/>
  <c r="H115" i="3"/>
  <c r="F117" i="3"/>
  <c r="J119" i="3"/>
  <c r="F118" i="3"/>
  <c r="E116" i="3"/>
  <c r="H116" i="3"/>
  <c r="I117" i="3"/>
  <c r="J118" i="3"/>
  <c r="I118" i="3"/>
  <c r="E117" i="3"/>
  <c r="H117" i="3"/>
  <c r="N8" i="11"/>
</calcChain>
</file>

<file path=xl/sharedStrings.xml><?xml version="1.0" encoding="utf-8"?>
<sst xmlns="http://schemas.openxmlformats.org/spreadsheetml/2006/main" count="44" uniqueCount="40">
  <si>
    <t>SSSM-Calculator</t>
  </si>
  <si>
    <t>A</t>
  </si>
  <si>
    <t>select factor</t>
  </si>
  <si>
    <t>B</t>
  </si>
  <si>
    <t>v</t>
  </si>
  <si>
    <t>d</t>
  </si>
  <si>
    <t>x</t>
  </si>
  <si>
    <t>cc</t>
  </si>
  <si>
    <t>Life Table Functions</t>
  </si>
  <si>
    <t>Notes:</t>
  </si>
  <si>
    <t>Payment Frequency
m</t>
  </si>
  <si>
    <t>Interest Rate
i</t>
  </si>
  <si>
    <t>1. All functions on annuity and insurance worksheets use this interest rate.</t>
  </si>
  <si>
    <t>2. Interest rates and payment frequency are displayed on annuity and insurance function sheets, but can only be changed here.</t>
  </si>
  <si>
    <t>i(m)</t>
  </si>
  <si>
    <t>d(m)</t>
  </si>
  <si>
    <t xml:space="preserve">d </t>
  </si>
  <si>
    <r>
      <t>p</t>
    </r>
    <r>
      <rPr>
        <i/>
        <vertAlign val="subscript"/>
        <sz val="10"/>
        <rFont val="Calibri"/>
        <family val="2"/>
        <scheme val="minor"/>
      </rPr>
      <t>[x]</t>
    </r>
  </si>
  <si>
    <r>
      <t>p</t>
    </r>
    <r>
      <rPr>
        <i/>
        <vertAlign val="subscript"/>
        <sz val="10"/>
        <rFont val="Calibri"/>
        <family val="2"/>
        <scheme val="minor"/>
      </rPr>
      <t>[x-1]+1</t>
    </r>
  </si>
  <si>
    <r>
      <t>p</t>
    </r>
    <r>
      <rPr>
        <i/>
        <vertAlign val="subscript"/>
        <sz val="10"/>
        <rFont val="Calibri"/>
        <family val="2"/>
        <scheme val="minor"/>
      </rPr>
      <t>x</t>
    </r>
  </si>
  <si>
    <r>
      <t>l</t>
    </r>
    <r>
      <rPr>
        <i/>
        <vertAlign val="subscript"/>
        <sz val="10"/>
        <rFont val="Calibri"/>
        <family val="2"/>
        <scheme val="minor"/>
      </rPr>
      <t>[x]</t>
    </r>
  </si>
  <si>
    <r>
      <t>l</t>
    </r>
    <r>
      <rPr>
        <i/>
        <vertAlign val="subscript"/>
        <sz val="10"/>
        <rFont val="Calibri"/>
        <family val="2"/>
        <scheme val="minor"/>
      </rPr>
      <t>[x-1]+1</t>
    </r>
  </si>
  <si>
    <r>
      <t>l</t>
    </r>
    <r>
      <rPr>
        <i/>
        <vertAlign val="subscript"/>
        <sz val="10"/>
        <rFont val="Calibri"/>
        <family val="2"/>
        <scheme val="minor"/>
      </rPr>
      <t>x</t>
    </r>
  </si>
  <si>
    <r>
      <t>d</t>
    </r>
    <r>
      <rPr>
        <i/>
        <vertAlign val="subscript"/>
        <sz val="10"/>
        <rFont val="Calibri"/>
        <family val="2"/>
        <scheme val="minor"/>
      </rPr>
      <t>[x]</t>
    </r>
  </si>
  <si>
    <r>
      <t>d</t>
    </r>
    <r>
      <rPr>
        <i/>
        <vertAlign val="subscript"/>
        <sz val="10"/>
        <rFont val="Calibri"/>
        <family val="2"/>
        <scheme val="minor"/>
      </rPr>
      <t>[x-1]+1</t>
    </r>
  </si>
  <si>
    <r>
      <t>d</t>
    </r>
    <r>
      <rPr>
        <i/>
        <vertAlign val="subscript"/>
        <sz val="10"/>
        <rFont val="Calibri"/>
        <family val="2"/>
        <scheme val="minor"/>
      </rPr>
      <t>x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</si>
  <si>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[x]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</si>
  <si>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[x-1]+1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</si>
  <si>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x</t>
    </r>
  </si>
  <si>
    <t>y</t>
  </si>
  <si>
    <t>ly</t>
  </si>
  <si>
    <t>t</t>
  </si>
  <si>
    <t>tpy</t>
  </si>
  <si>
    <t>tqy</t>
  </si>
  <si>
    <t>mean</t>
  </si>
  <si>
    <t>median</t>
  </si>
  <si>
    <t>P(Ky=t)</t>
  </si>
  <si>
    <t>st dev</t>
  </si>
  <si>
    <t>mode</t>
  </si>
  <si>
    <t>Question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</si>
</sst>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0"/>
    <numFmt numFmtId="165" formatCode="0.00000"/>
    <numFmt numFmtId="166" formatCode="0.0000000"/>
    <numFmt numFmtId="167" formatCode="0.0"/>
    <numFmt numFmtId="168" formatCode="0.000%"/>
    <numFmt numFmtId="169" formatCode="0.0000000E+00"/>
    <numFmt numFmtId="170" formatCode="0.000000000E+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Euclid Symbol"/>
      <family val="1"/>
    </font>
    <font>
      <sz val="10"/>
      <name val="Euclid"/>
      <family val="1"/>
    </font>
    <font>
      <i/>
      <sz val="10"/>
      <name val="Arial"/>
      <family val="2"/>
    </font>
    <font>
      <i/>
      <sz val="10"/>
      <name val="Euclid Symbol"/>
      <family val="1"/>
    </font>
    <font>
      <i/>
      <sz val="10"/>
      <name val="Calibri"/>
      <family val="2"/>
      <scheme val="minor"/>
    </font>
    <font>
      <i/>
      <vertAlign val="subscript"/>
      <sz val="10"/>
      <name val="Calibri"/>
      <family val="2"/>
      <scheme val="minor"/>
    </font>
    <font>
      <i/>
      <sz val="10"/>
      <name val="Symbol"/>
      <family val="1"/>
      <charset val="2"/>
    </font>
    <font>
      <sz val="8"/>
      <name val="Verdan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2" applyFont="1" applyFill="1" applyAlignment="1">
      <alignment horizontal="left"/>
    </xf>
    <xf numFmtId="164" fontId="2" fillId="0" borderId="0" xfId="2" applyNumberFormat="1" applyFill="1" applyAlignment="1">
      <alignment horizontal="center"/>
    </xf>
    <xf numFmtId="0" fontId="2" fillId="0" borderId="0" xfId="2" applyFill="1" applyAlignment="1">
      <alignment horizontal="center"/>
    </xf>
    <xf numFmtId="0" fontId="2" fillId="0" borderId="0" xfId="2" applyFill="1"/>
    <xf numFmtId="169" fontId="2" fillId="0" borderId="0" xfId="2" applyNumberFormat="1" applyFill="1" applyBorder="1" applyAlignment="1">
      <alignment horizontal="center"/>
    </xf>
    <xf numFmtId="166" fontId="2" fillId="0" borderId="0" xfId="2" applyNumberForma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164" fontId="2" fillId="0" borderId="1" xfId="2" applyNumberFormat="1" applyFill="1" applyBorder="1" applyAlignment="1">
      <alignment horizontal="center"/>
    </xf>
    <xf numFmtId="164" fontId="2" fillId="0" borderId="0" xfId="2" applyNumberForma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0" fontId="2" fillId="2" borderId="1" xfId="2" applyFill="1" applyBorder="1" applyAlignment="1">
      <alignment horizontal="center"/>
    </xf>
    <xf numFmtId="2" fontId="2" fillId="2" borderId="2" xfId="2" applyNumberFormat="1" applyFill="1" applyBorder="1" applyAlignment="1">
      <alignment horizontal="center"/>
    </xf>
    <xf numFmtId="2" fontId="2" fillId="2" borderId="1" xfId="2" applyNumberFormat="1" applyFill="1" applyBorder="1" applyAlignment="1">
      <alignment horizontal="center"/>
    </xf>
    <xf numFmtId="164" fontId="2" fillId="2" borderId="1" xfId="2" applyNumberFormat="1" applyFill="1" applyBorder="1" applyAlignment="1">
      <alignment horizontal="center"/>
    </xf>
    <xf numFmtId="2" fontId="2" fillId="0" borderId="0" xfId="2" applyNumberFormat="1" applyFill="1" applyBorder="1" applyAlignment="1">
      <alignment horizontal="center"/>
    </xf>
    <xf numFmtId="165" fontId="2" fillId="0" borderId="0" xfId="2" applyNumberFormat="1" applyFill="1" applyBorder="1" applyAlignment="1">
      <alignment horizontal="center"/>
    </xf>
    <xf numFmtId="168" fontId="2" fillId="0" borderId="0" xfId="2" applyNumberForma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64" fontId="2" fillId="0" borderId="0" xfId="2" applyNumberFormat="1" applyFill="1" applyBorder="1"/>
    <xf numFmtId="0" fontId="2" fillId="0" borderId="0" xfId="2" applyFill="1" applyBorder="1"/>
    <xf numFmtId="165" fontId="2" fillId="0" borderId="0" xfId="2" applyNumberFormat="1" applyFill="1" applyBorder="1"/>
    <xf numFmtId="166" fontId="2" fillId="0" borderId="0" xfId="2" applyNumberFormat="1" applyFill="1" applyBorder="1"/>
    <xf numFmtId="0" fontId="5" fillId="0" borderId="0" xfId="2" applyFont="1" applyFill="1" applyBorder="1" applyAlignment="1">
      <alignment horizontal="center"/>
    </xf>
    <xf numFmtId="164" fontId="2" fillId="0" borderId="0" xfId="2" applyNumberFormat="1" applyFill="1" applyBorder="1" applyAlignment="1">
      <alignment horizontal="left"/>
    </xf>
    <xf numFmtId="164" fontId="2" fillId="0" borderId="0" xfId="2" applyNumberFormat="1" applyFill="1" applyAlignment="1">
      <alignment horizontal="left"/>
    </xf>
    <xf numFmtId="164" fontId="5" fillId="0" borderId="0" xfId="2" applyNumberFormat="1" applyFont="1" applyFill="1" applyBorder="1" applyAlignment="1">
      <alignment horizontal="left"/>
    </xf>
    <xf numFmtId="11" fontId="2" fillId="0" borderId="0" xfId="2" applyNumberFormat="1" applyFill="1" applyBorder="1" applyAlignment="1">
      <alignment horizontal="center"/>
    </xf>
    <xf numFmtId="166" fontId="2" fillId="3" borderId="1" xfId="2" applyNumberFormat="1" applyFill="1" applyBorder="1" applyAlignment="1">
      <alignment horizontal="left"/>
    </xf>
    <xf numFmtId="166" fontId="2" fillId="3" borderId="1" xfId="2" applyNumberFormat="1" applyFill="1" applyBorder="1" applyAlignment="1">
      <alignment horizontal="center"/>
    </xf>
    <xf numFmtId="167" fontId="2" fillId="3" borderId="1" xfId="2" applyNumberFormat="1" applyFill="1" applyBorder="1" applyAlignment="1">
      <alignment horizontal="center"/>
    </xf>
    <xf numFmtId="11" fontId="2" fillId="3" borderId="1" xfId="2" applyNumberFormat="1" applyFill="1" applyBorder="1" applyAlignment="1">
      <alignment horizontal="left"/>
    </xf>
    <xf numFmtId="169" fontId="2" fillId="3" borderId="1" xfId="2" applyNumberFormat="1" applyFill="1" applyBorder="1" applyAlignment="1">
      <alignment horizontal="center" wrapText="1"/>
    </xf>
    <xf numFmtId="166" fontId="2" fillId="3" borderId="1" xfId="2" applyNumberFormat="1" applyFill="1" applyBorder="1" applyAlignment="1">
      <alignment horizontal="center" vertical="center" wrapText="1"/>
    </xf>
    <xf numFmtId="1" fontId="2" fillId="3" borderId="1" xfId="2" applyNumberForma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2" applyFont="1" applyFill="1" applyAlignment="1">
      <alignment horizontal="center" vertical="center"/>
    </xf>
    <xf numFmtId="164" fontId="8" fillId="0" borderId="0" xfId="2" applyNumberFormat="1" applyFont="1" applyFill="1" applyAlignment="1">
      <alignment horizontal="center" vertical="center"/>
    </xf>
    <xf numFmtId="164" fontId="8" fillId="0" borderId="0" xfId="2" applyNumberFormat="1" applyFont="1" applyFill="1" applyBorder="1" applyAlignment="1">
      <alignment horizontal="center" vertical="center"/>
    </xf>
    <xf numFmtId="168" fontId="2" fillId="3" borderId="1" xfId="1" applyNumberFormat="1" applyFont="1" applyFill="1" applyBorder="1" applyAlignment="1">
      <alignment horizontal="center"/>
    </xf>
    <xf numFmtId="164" fontId="2" fillId="0" borderId="3" xfId="2" applyNumberFormat="1" applyFill="1" applyBorder="1" applyAlignment="1">
      <alignment horizontal="center"/>
    </xf>
    <xf numFmtId="167" fontId="2" fillId="0" borderId="3" xfId="2" applyNumberFormat="1" applyFill="1" applyBorder="1" applyAlignment="1">
      <alignment horizontal="center"/>
    </xf>
    <xf numFmtId="170" fontId="2" fillId="0" borderId="3" xfId="2" applyNumberFormat="1" applyFill="1" applyBorder="1" applyAlignment="1">
      <alignment horizontal="center"/>
    </xf>
    <xf numFmtId="166" fontId="2" fillId="0" borderId="3" xfId="2" applyNumberFormat="1" applyFill="1" applyBorder="1" applyAlignment="1">
      <alignment horizontal="center"/>
    </xf>
    <xf numFmtId="164" fontId="8" fillId="0" borderId="3" xfId="2" applyNumberFormat="1" applyFont="1" applyFill="1" applyBorder="1" applyAlignment="1">
      <alignment horizontal="center" vertical="center"/>
    </xf>
    <xf numFmtId="2" fontId="2" fillId="0" borderId="3" xfId="2" applyNumberFormat="1" applyFill="1" applyBorder="1" applyAlignment="1">
      <alignment horizontal="center"/>
    </xf>
    <xf numFmtId="0" fontId="2" fillId="0" borderId="3" xfId="2" applyFill="1" applyBorder="1" applyAlignment="1">
      <alignment horizontal="center"/>
    </xf>
    <xf numFmtId="164" fontId="2" fillId="2" borderId="2" xfId="2" applyNumberFormat="1" applyFill="1" applyBorder="1" applyAlignment="1">
      <alignment horizontal="center"/>
    </xf>
  </cellXfs>
  <cellStyles count="15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2"/>
  <sheetViews>
    <sheetView workbookViewId="0">
      <selection activeCell="D6" sqref="D6"/>
    </sheetView>
  </sheetViews>
  <sheetFormatPr defaultColWidth="9.140625" defaultRowHeight="12.75"/>
  <cols>
    <col min="1" max="1" width="9.140625" style="3" customWidth="1"/>
    <col min="2" max="2" width="13.28515625" style="29" customWidth="1"/>
    <col min="3" max="3" width="17.140625" style="2" customWidth="1"/>
    <col min="4" max="4" width="12.7109375" style="9" customWidth="1"/>
    <col min="5" max="5" width="10" style="11" customWidth="1"/>
    <col min="6" max="6" width="12" style="11" customWidth="1"/>
    <col min="7" max="13" width="12.42578125" style="16" customWidth="1"/>
    <col min="14" max="14" width="9.42578125" style="17" bestFit="1" customWidth="1"/>
    <col min="15" max="15" width="9.28515625" style="17" bestFit="1" customWidth="1"/>
    <col min="16" max="16" width="12" style="17" bestFit="1" customWidth="1"/>
    <col min="17" max="19" width="9.140625" style="23"/>
    <col min="20" max="20" width="9.42578125" style="23" bestFit="1" customWidth="1"/>
    <col min="21" max="21" width="9.140625" style="23"/>
    <col min="22" max="22" width="9.42578125" style="23" bestFit="1" customWidth="1"/>
    <col min="23" max="24" width="12.42578125" style="23" customWidth="1"/>
    <col min="25" max="26" width="9.140625" style="24" customWidth="1"/>
    <col min="27" max="27" width="11.28515625" style="25" customWidth="1"/>
    <col min="28" max="30" width="9.140625" style="24"/>
    <col min="31" max="31" width="12.28515625" style="24" customWidth="1"/>
    <col min="32" max="16384" width="9.140625" style="4"/>
  </cols>
  <sheetData>
    <row r="1" spans="1:31" ht="15.75">
      <c r="A1" s="1" t="s">
        <v>0</v>
      </c>
    </row>
    <row r="2" spans="1:31" ht="15.75">
      <c r="A2" s="1"/>
    </row>
    <row r="3" spans="1:31">
      <c r="G3" s="9"/>
      <c r="H3" s="9"/>
      <c r="I3" s="9"/>
      <c r="J3" s="9"/>
      <c r="K3" s="9"/>
      <c r="L3" s="9"/>
      <c r="M3" s="9"/>
    </row>
    <row r="4" spans="1:31">
      <c r="A4" s="39" t="s">
        <v>1</v>
      </c>
      <c r="B4" s="32">
        <v>2.2000000000000001E-4</v>
      </c>
      <c r="C4" s="33" t="s">
        <v>2</v>
      </c>
      <c r="D4" s="34">
        <v>0.9</v>
      </c>
      <c r="F4" s="18"/>
      <c r="G4" s="11"/>
      <c r="H4" s="11"/>
      <c r="I4" s="11"/>
      <c r="J4" s="11"/>
      <c r="K4" s="11"/>
      <c r="L4" s="11"/>
      <c r="M4" s="11"/>
      <c r="N4" s="11"/>
    </row>
    <row r="5" spans="1:31" ht="25.5">
      <c r="A5" s="39" t="s">
        <v>3</v>
      </c>
      <c r="B5" s="35">
        <v>2.7E-6</v>
      </c>
      <c r="C5" s="36" t="s">
        <v>11</v>
      </c>
      <c r="D5" s="46">
        <v>0.05</v>
      </c>
      <c r="F5" s="17"/>
      <c r="G5" s="9"/>
      <c r="H5" s="9"/>
      <c r="I5" s="9"/>
      <c r="J5" s="9"/>
      <c r="K5" s="9"/>
      <c r="L5" s="9"/>
      <c r="M5" s="9"/>
      <c r="P5" s="9"/>
      <c r="Y5" s="23"/>
      <c r="AA5" s="26"/>
    </row>
    <row r="6" spans="1:31" ht="38.25">
      <c r="A6" s="39" t="s">
        <v>7</v>
      </c>
      <c r="B6" s="32">
        <v>1.1240000000000001</v>
      </c>
      <c r="C6" s="37" t="s">
        <v>10</v>
      </c>
      <c r="D6" s="38">
        <v>12</v>
      </c>
      <c r="E6" s="19"/>
      <c r="F6" s="17"/>
    </row>
    <row r="8" spans="1:31" s="7" customFormat="1">
      <c r="A8" s="27"/>
      <c r="B8" s="30"/>
      <c r="C8" s="10"/>
      <c r="D8" s="10"/>
      <c r="E8" s="10"/>
      <c r="F8" s="10"/>
      <c r="G8" s="10"/>
      <c r="H8" s="10"/>
      <c r="I8" s="10"/>
      <c r="J8" s="10"/>
      <c r="K8" s="20"/>
      <c r="L8" s="20"/>
      <c r="M8" s="20"/>
      <c r="N8" s="21"/>
      <c r="O8" s="21"/>
      <c r="P8" s="21"/>
      <c r="Q8" s="10"/>
      <c r="R8" s="21"/>
      <c r="S8" s="10"/>
      <c r="T8" s="21"/>
      <c r="U8" s="10"/>
      <c r="V8" s="21"/>
      <c r="W8" s="21"/>
      <c r="X8" s="21"/>
      <c r="Y8" s="21"/>
      <c r="Z8" s="21"/>
      <c r="AA8" s="21"/>
      <c r="AB8" s="27"/>
      <c r="AC8" s="27"/>
      <c r="AD8" s="27"/>
      <c r="AE8" s="27"/>
    </row>
    <row r="9" spans="1:31" s="24" customFormat="1" ht="13.5" customHeight="1">
      <c r="A9" s="11" t="s">
        <v>9</v>
      </c>
      <c r="B9" s="28" t="s">
        <v>12</v>
      </c>
      <c r="C9" s="9"/>
      <c r="D9" s="9"/>
      <c r="E9" s="16"/>
      <c r="F9" s="16"/>
      <c r="G9" s="16"/>
      <c r="H9" s="16"/>
      <c r="I9" s="16"/>
      <c r="J9" s="16"/>
      <c r="K9" s="9"/>
      <c r="L9" s="9"/>
      <c r="M9" s="9"/>
      <c r="N9" s="22"/>
      <c r="O9" s="22"/>
      <c r="P9" s="17"/>
      <c r="Q9" s="9"/>
      <c r="R9" s="9"/>
      <c r="S9" s="9"/>
      <c r="T9" s="9"/>
      <c r="U9" s="9"/>
      <c r="V9" s="9"/>
      <c r="W9" s="17"/>
      <c r="X9" s="17"/>
      <c r="Y9" s="17"/>
      <c r="Z9" s="17"/>
      <c r="AA9" s="17"/>
    </row>
    <row r="10" spans="1:31">
      <c r="A10" s="11"/>
      <c r="B10" s="28" t="s">
        <v>13</v>
      </c>
      <c r="C10" s="9"/>
      <c r="E10" s="16"/>
      <c r="F10" s="16"/>
      <c r="K10" s="9"/>
      <c r="L10" s="9"/>
      <c r="M10" s="9"/>
      <c r="N10" s="22"/>
      <c r="O10" s="22"/>
      <c r="Q10" s="9"/>
      <c r="R10" s="9"/>
      <c r="S10" s="9"/>
      <c r="T10" s="9"/>
      <c r="U10" s="9"/>
      <c r="V10" s="9"/>
      <c r="W10" s="17"/>
      <c r="X10" s="17"/>
      <c r="Y10" s="17"/>
      <c r="Z10" s="17"/>
      <c r="AA10" s="17"/>
    </row>
    <row r="11" spans="1:31">
      <c r="A11" s="11"/>
      <c r="B11" s="28"/>
      <c r="C11" s="9"/>
      <c r="E11" s="16"/>
      <c r="F11" s="16"/>
      <c r="K11" s="9"/>
      <c r="L11" s="9"/>
      <c r="M11" s="9"/>
      <c r="N11" s="22"/>
      <c r="O11" s="22"/>
      <c r="Q11" s="9"/>
      <c r="R11" s="9"/>
      <c r="S11" s="9"/>
      <c r="T11" s="9"/>
      <c r="U11" s="9"/>
      <c r="V11" s="9"/>
      <c r="W11" s="17"/>
      <c r="X11" s="17"/>
      <c r="Y11" s="17"/>
      <c r="Z11" s="17"/>
      <c r="AA11" s="17"/>
    </row>
    <row r="12" spans="1:31">
      <c r="A12" s="11"/>
      <c r="B12" s="28"/>
      <c r="C12" s="9"/>
      <c r="E12" s="16"/>
      <c r="F12" s="16"/>
      <c r="K12" s="9"/>
      <c r="L12" s="9"/>
      <c r="M12" s="9"/>
      <c r="N12" s="22"/>
      <c r="O12" s="22"/>
      <c r="Q12" s="9"/>
      <c r="R12" s="9"/>
      <c r="S12" s="9"/>
      <c r="T12" s="9"/>
      <c r="U12" s="9"/>
      <c r="V12" s="9"/>
      <c r="W12" s="17"/>
      <c r="X12" s="17"/>
      <c r="Y12" s="17"/>
      <c r="Z12" s="17"/>
      <c r="AA12" s="17"/>
    </row>
    <row r="13" spans="1:31">
      <c r="A13" s="11"/>
      <c r="B13" s="28"/>
      <c r="C13" s="9"/>
      <c r="E13" s="16"/>
      <c r="F13" s="16"/>
      <c r="K13" s="9"/>
      <c r="L13" s="9"/>
      <c r="M13" s="9"/>
      <c r="N13" s="22"/>
      <c r="O13" s="22"/>
      <c r="Q13" s="9"/>
      <c r="R13" s="9"/>
      <c r="S13" s="9"/>
      <c r="T13" s="9"/>
      <c r="U13" s="9"/>
      <c r="V13" s="9"/>
      <c r="W13" s="17"/>
      <c r="X13" s="17"/>
      <c r="Y13" s="17"/>
      <c r="Z13" s="17"/>
      <c r="AA13" s="17"/>
    </row>
    <row r="14" spans="1:31">
      <c r="A14" s="40" t="s">
        <v>4</v>
      </c>
      <c r="B14" s="8">
        <f>(1+i)^-1</f>
        <v>0.95238095238095233</v>
      </c>
      <c r="C14" s="9"/>
      <c r="E14" s="16"/>
      <c r="F14" s="16"/>
      <c r="K14" s="9"/>
      <c r="L14" s="9"/>
      <c r="M14" s="9"/>
      <c r="N14" s="22"/>
      <c r="O14" s="22"/>
      <c r="Q14" s="9"/>
      <c r="R14" s="9"/>
      <c r="S14" s="9"/>
      <c r="T14" s="9"/>
      <c r="U14" s="9"/>
      <c r="V14" s="9"/>
      <c r="W14" s="17"/>
      <c r="X14" s="17"/>
      <c r="Y14" s="17"/>
      <c r="Z14" s="17"/>
      <c r="AA14" s="17"/>
    </row>
    <row r="15" spans="1:31">
      <c r="A15" s="40" t="s">
        <v>5</v>
      </c>
      <c r="B15" s="8">
        <f>1-v</f>
        <v>4.7619047619047672E-2</v>
      </c>
      <c r="C15" s="9"/>
      <c r="E15" s="16"/>
      <c r="F15" s="16"/>
      <c r="K15" s="9"/>
      <c r="L15" s="9"/>
      <c r="M15" s="9"/>
      <c r="N15" s="22"/>
      <c r="O15" s="22"/>
      <c r="Q15" s="9"/>
      <c r="R15" s="9"/>
      <c r="S15" s="9"/>
      <c r="T15" s="9"/>
      <c r="U15" s="9"/>
      <c r="V15" s="9"/>
      <c r="W15" s="17"/>
      <c r="X15" s="17"/>
      <c r="Y15" s="17"/>
      <c r="Z15" s="17"/>
      <c r="AA15" s="17"/>
    </row>
    <row r="16" spans="1:31">
      <c r="A16" s="40" t="s">
        <v>14</v>
      </c>
      <c r="B16" s="8">
        <f>m*((1+i)^(1/m)-1)</f>
        <v>4.8889485403780242E-2</v>
      </c>
      <c r="C16" s="9"/>
      <c r="E16" s="16"/>
      <c r="F16" s="16"/>
      <c r="K16" s="9"/>
      <c r="L16" s="9"/>
      <c r="M16" s="9"/>
      <c r="N16" s="22"/>
      <c r="O16" s="22"/>
      <c r="Q16" s="9"/>
      <c r="R16" s="9"/>
      <c r="S16" s="9"/>
      <c r="T16" s="9"/>
      <c r="U16" s="9"/>
      <c r="V16" s="9"/>
      <c r="W16" s="17"/>
      <c r="X16" s="17"/>
      <c r="Y16" s="17"/>
      <c r="Z16" s="17"/>
      <c r="AA16" s="17"/>
    </row>
    <row r="17" spans="1:27">
      <c r="A17" s="40" t="s">
        <v>15</v>
      </c>
      <c r="B17" s="8">
        <f>m*(1-v^(1/m))</f>
        <v>4.8691111787194874E-2</v>
      </c>
      <c r="C17" s="9"/>
      <c r="E17" s="16"/>
      <c r="F17" s="16"/>
      <c r="K17" s="9"/>
      <c r="L17" s="9"/>
      <c r="M17" s="9"/>
      <c r="N17" s="22"/>
      <c r="O17" s="22"/>
      <c r="Q17" s="9"/>
      <c r="R17" s="9"/>
      <c r="S17" s="9"/>
      <c r="T17" s="9"/>
      <c r="U17" s="9"/>
      <c r="V17" s="9"/>
      <c r="W17" s="17"/>
      <c r="X17" s="17"/>
      <c r="Y17" s="17"/>
      <c r="Z17" s="17"/>
      <c r="AA17" s="17"/>
    </row>
    <row r="18" spans="1:27">
      <c r="A18" s="41" t="s">
        <v>16</v>
      </c>
      <c r="B18" s="8">
        <f>LN(1+i)</f>
        <v>4.8790164169432049E-2</v>
      </c>
      <c r="C18" s="9"/>
      <c r="E18" s="16"/>
      <c r="F18" s="16"/>
      <c r="K18" s="9"/>
      <c r="L18" s="9"/>
      <c r="M18" s="9"/>
      <c r="N18" s="22"/>
      <c r="O18" s="22"/>
      <c r="Q18" s="9"/>
      <c r="R18" s="9"/>
      <c r="S18" s="9"/>
      <c r="T18" s="9"/>
      <c r="U18" s="9"/>
      <c r="V18" s="9"/>
      <c r="W18" s="17"/>
      <c r="X18" s="17"/>
      <c r="Y18" s="17"/>
      <c r="Z18" s="17"/>
      <c r="AA18" s="17"/>
    </row>
    <row r="19" spans="1:27">
      <c r="A19" s="11"/>
      <c r="B19" s="28"/>
      <c r="C19" s="9"/>
      <c r="E19" s="16"/>
      <c r="F19" s="16"/>
      <c r="K19" s="9"/>
      <c r="L19" s="9"/>
      <c r="M19" s="9"/>
      <c r="N19" s="22"/>
      <c r="O19" s="22"/>
      <c r="Q19" s="9"/>
      <c r="R19" s="9"/>
      <c r="S19" s="9"/>
      <c r="T19" s="9"/>
      <c r="U19" s="9"/>
      <c r="V19" s="9"/>
      <c r="W19" s="17"/>
      <c r="X19" s="17"/>
      <c r="Y19" s="17"/>
      <c r="Z19" s="17"/>
      <c r="AA19" s="17"/>
    </row>
    <row r="20" spans="1:27">
      <c r="A20" s="11"/>
      <c r="B20" s="28"/>
      <c r="C20" s="9"/>
      <c r="E20" s="16"/>
      <c r="F20" s="16"/>
      <c r="K20" s="9"/>
      <c r="L20" s="9"/>
      <c r="M20" s="9"/>
      <c r="N20" s="22"/>
      <c r="O20" s="22"/>
      <c r="Q20" s="9"/>
      <c r="R20" s="9"/>
      <c r="S20" s="9"/>
      <c r="T20" s="9"/>
      <c r="U20" s="9"/>
      <c r="V20" s="9"/>
      <c r="W20" s="17"/>
      <c r="X20" s="17"/>
      <c r="Y20" s="17"/>
      <c r="Z20" s="17"/>
      <c r="AA20" s="17"/>
    </row>
    <row r="21" spans="1:27">
      <c r="A21" s="11"/>
      <c r="B21" s="28"/>
      <c r="C21" s="9"/>
      <c r="E21" s="16"/>
      <c r="F21" s="16"/>
      <c r="K21" s="9"/>
      <c r="L21" s="9"/>
      <c r="M21" s="9"/>
      <c r="N21" s="22"/>
      <c r="O21" s="22"/>
      <c r="Q21" s="9"/>
      <c r="R21" s="9"/>
      <c r="S21" s="9"/>
      <c r="T21" s="9"/>
      <c r="U21" s="9"/>
      <c r="V21" s="9"/>
      <c r="W21" s="17"/>
      <c r="X21" s="17"/>
      <c r="Y21" s="17"/>
      <c r="Z21" s="17"/>
      <c r="AA21" s="17"/>
    </row>
    <row r="22" spans="1:27">
      <c r="A22" s="11"/>
      <c r="B22" s="28"/>
      <c r="C22" s="9"/>
      <c r="E22" s="16"/>
      <c r="F22" s="16"/>
      <c r="K22" s="9"/>
      <c r="L22" s="9"/>
      <c r="M22" s="9"/>
      <c r="N22" s="22"/>
      <c r="O22" s="22"/>
      <c r="Q22" s="9"/>
      <c r="R22" s="9"/>
      <c r="S22" s="9"/>
      <c r="T22" s="9"/>
      <c r="U22" s="9"/>
      <c r="V22" s="9"/>
      <c r="W22" s="17"/>
      <c r="X22" s="17"/>
      <c r="Y22" s="17"/>
      <c r="Z22" s="17"/>
      <c r="AA22" s="17"/>
    </row>
    <row r="23" spans="1:27">
      <c r="A23" s="11"/>
      <c r="B23" s="28"/>
      <c r="C23" s="9"/>
      <c r="E23" s="16"/>
      <c r="F23" s="16"/>
      <c r="K23" s="9"/>
      <c r="L23" s="9"/>
      <c r="M23" s="9"/>
      <c r="N23" s="22"/>
      <c r="O23" s="22"/>
      <c r="Q23" s="9"/>
      <c r="R23" s="9"/>
      <c r="S23" s="9"/>
      <c r="T23" s="9"/>
      <c r="U23" s="9"/>
      <c r="V23" s="9"/>
      <c r="W23" s="17"/>
      <c r="X23" s="17"/>
      <c r="Y23" s="17"/>
      <c r="Z23" s="17"/>
      <c r="AA23" s="17"/>
    </row>
    <row r="24" spans="1:27">
      <c r="A24" s="11"/>
      <c r="B24" s="28"/>
      <c r="C24" s="9"/>
      <c r="E24" s="16"/>
      <c r="F24" s="16"/>
      <c r="K24" s="9"/>
      <c r="L24" s="9"/>
      <c r="M24" s="9"/>
      <c r="N24" s="22"/>
      <c r="O24" s="22"/>
      <c r="Q24" s="9"/>
      <c r="R24" s="9"/>
      <c r="S24" s="9"/>
      <c r="T24" s="9"/>
      <c r="U24" s="9"/>
      <c r="V24" s="9"/>
      <c r="W24" s="17"/>
      <c r="X24" s="17"/>
      <c r="Y24" s="17"/>
      <c r="Z24" s="17"/>
      <c r="AA24" s="17"/>
    </row>
    <row r="25" spans="1:27">
      <c r="A25" s="11"/>
      <c r="B25" s="28"/>
      <c r="C25" s="9"/>
      <c r="E25" s="16"/>
      <c r="F25" s="16"/>
      <c r="K25" s="9"/>
      <c r="L25" s="9"/>
      <c r="M25" s="9"/>
      <c r="N25" s="22"/>
      <c r="O25" s="22"/>
      <c r="Q25" s="9"/>
      <c r="R25" s="9"/>
      <c r="S25" s="9"/>
      <c r="T25" s="9"/>
      <c r="U25" s="9"/>
      <c r="V25" s="9"/>
      <c r="W25" s="17"/>
      <c r="X25" s="17"/>
      <c r="Y25" s="17"/>
      <c r="Z25" s="17"/>
      <c r="AA25" s="17"/>
    </row>
    <row r="26" spans="1:27">
      <c r="A26" s="11"/>
      <c r="B26" s="28"/>
      <c r="C26" s="9"/>
      <c r="E26" s="16"/>
      <c r="F26" s="16"/>
      <c r="K26" s="9"/>
      <c r="L26" s="9"/>
      <c r="M26" s="9"/>
      <c r="N26" s="22"/>
      <c r="O26" s="22"/>
      <c r="Q26" s="9"/>
      <c r="R26" s="9"/>
      <c r="S26" s="9"/>
      <c r="T26" s="9"/>
      <c r="U26" s="9"/>
      <c r="V26" s="9"/>
      <c r="W26" s="17"/>
      <c r="X26" s="17"/>
      <c r="Y26" s="17"/>
      <c r="Z26" s="17"/>
      <c r="AA26" s="17"/>
    </row>
    <row r="27" spans="1:27">
      <c r="A27" s="11"/>
      <c r="B27" s="28"/>
      <c r="C27" s="9"/>
      <c r="E27" s="16"/>
      <c r="F27" s="16"/>
      <c r="K27" s="9"/>
      <c r="L27" s="9"/>
      <c r="M27" s="9"/>
      <c r="N27" s="22"/>
      <c r="O27" s="22"/>
      <c r="Q27" s="9"/>
      <c r="R27" s="9"/>
      <c r="S27" s="9"/>
      <c r="T27" s="9"/>
      <c r="U27" s="9"/>
      <c r="V27" s="9"/>
      <c r="W27" s="17"/>
      <c r="X27" s="17"/>
      <c r="Y27" s="17"/>
      <c r="Z27" s="17"/>
      <c r="AA27" s="17"/>
    </row>
    <row r="28" spans="1:27">
      <c r="A28" s="11"/>
      <c r="B28" s="28"/>
      <c r="C28" s="9"/>
      <c r="E28" s="16"/>
      <c r="F28" s="16"/>
      <c r="K28" s="9"/>
      <c r="L28" s="9"/>
      <c r="M28" s="9"/>
      <c r="N28" s="22"/>
      <c r="O28" s="22"/>
      <c r="Q28" s="9"/>
      <c r="R28" s="9"/>
      <c r="S28" s="9"/>
      <c r="T28" s="9"/>
      <c r="U28" s="9"/>
      <c r="V28" s="9"/>
      <c r="W28" s="17"/>
      <c r="X28" s="17"/>
      <c r="Y28" s="17"/>
      <c r="Z28" s="17"/>
      <c r="AA28" s="17"/>
    </row>
    <row r="29" spans="1:27">
      <c r="A29" s="11"/>
      <c r="B29" s="28"/>
      <c r="C29" s="9"/>
      <c r="E29" s="16"/>
      <c r="F29" s="16"/>
      <c r="K29" s="9"/>
      <c r="L29" s="9"/>
      <c r="M29" s="9"/>
      <c r="N29" s="22"/>
      <c r="O29" s="22"/>
      <c r="Q29" s="9"/>
      <c r="R29" s="9"/>
      <c r="S29" s="9"/>
      <c r="T29" s="9"/>
      <c r="U29" s="9"/>
      <c r="V29" s="9"/>
      <c r="W29" s="17"/>
      <c r="X29" s="17"/>
      <c r="Y29" s="17"/>
      <c r="Z29" s="17"/>
      <c r="AA29" s="17"/>
    </row>
    <row r="30" spans="1:27">
      <c r="A30" s="11"/>
      <c r="B30" s="28"/>
      <c r="C30" s="9"/>
      <c r="E30" s="16"/>
      <c r="F30" s="16"/>
      <c r="K30" s="9"/>
      <c r="L30" s="9"/>
      <c r="M30" s="9"/>
      <c r="N30" s="22"/>
      <c r="O30" s="22"/>
      <c r="Q30" s="9"/>
      <c r="R30" s="9"/>
      <c r="S30" s="9"/>
      <c r="T30" s="9"/>
      <c r="U30" s="9"/>
      <c r="V30" s="9"/>
      <c r="W30" s="17"/>
      <c r="X30" s="17"/>
      <c r="Y30" s="17"/>
      <c r="Z30" s="17"/>
      <c r="AA30" s="17"/>
    </row>
    <row r="31" spans="1:27">
      <c r="A31" s="11"/>
      <c r="B31" s="28"/>
      <c r="C31" s="9"/>
      <c r="E31" s="16"/>
      <c r="F31" s="16"/>
      <c r="K31" s="9"/>
      <c r="L31" s="9"/>
      <c r="M31" s="9"/>
      <c r="N31" s="22"/>
      <c r="O31" s="22"/>
      <c r="Q31" s="9"/>
      <c r="R31" s="9"/>
      <c r="S31" s="9"/>
      <c r="T31" s="9"/>
      <c r="U31" s="9"/>
      <c r="V31" s="9"/>
      <c r="W31" s="17"/>
      <c r="X31" s="17"/>
      <c r="Y31" s="17"/>
      <c r="Z31" s="17"/>
      <c r="AA31" s="17"/>
    </row>
    <row r="32" spans="1:27">
      <c r="A32" s="11"/>
      <c r="B32" s="28"/>
      <c r="C32" s="9"/>
      <c r="E32" s="16"/>
      <c r="F32" s="16"/>
      <c r="K32" s="9"/>
      <c r="L32" s="9"/>
      <c r="M32" s="9"/>
      <c r="N32" s="22"/>
      <c r="O32" s="22"/>
      <c r="Q32" s="9"/>
      <c r="R32" s="9"/>
      <c r="S32" s="9"/>
      <c r="T32" s="9"/>
      <c r="U32" s="9"/>
      <c r="V32" s="9"/>
      <c r="W32" s="17"/>
      <c r="X32" s="17"/>
      <c r="Y32" s="17"/>
      <c r="Z32" s="17"/>
      <c r="AA32" s="17"/>
    </row>
    <row r="33" spans="1:27">
      <c r="A33" s="11"/>
      <c r="B33" s="28"/>
      <c r="C33" s="9"/>
      <c r="E33" s="16"/>
      <c r="F33" s="16"/>
      <c r="K33" s="9"/>
      <c r="L33" s="9"/>
      <c r="M33" s="9"/>
      <c r="N33" s="22"/>
      <c r="O33" s="22"/>
      <c r="Q33" s="9"/>
      <c r="R33" s="9"/>
      <c r="S33" s="9"/>
      <c r="T33" s="9"/>
      <c r="U33" s="9"/>
      <c r="V33" s="9"/>
      <c r="W33" s="17"/>
      <c r="X33" s="17"/>
      <c r="Y33" s="17"/>
      <c r="Z33" s="17"/>
      <c r="AA33" s="17"/>
    </row>
    <row r="34" spans="1:27">
      <c r="A34" s="11"/>
      <c r="B34" s="28"/>
      <c r="C34" s="9"/>
      <c r="E34" s="16"/>
      <c r="F34" s="16"/>
      <c r="K34" s="9"/>
      <c r="L34" s="9"/>
      <c r="M34" s="9"/>
      <c r="N34" s="22"/>
      <c r="O34" s="22"/>
      <c r="Q34" s="9"/>
      <c r="R34" s="9"/>
      <c r="S34" s="9"/>
      <c r="T34" s="9"/>
      <c r="U34" s="9"/>
      <c r="V34" s="9"/>
      <c r="W34" s="17"/>
      <c r="X34" s="17"/>
      <c r="Y34" s="17"/>
      <c r="Z34" s="17"/>
      <c r="AA34" s="17"/>
    </row>
    <row r="35" spans="1:27">
      <c r="A35" s="11"/>
      <c r="B35" s="28"/>
      <c r="C35" s="9"/>
      <c r="E35" s="16"/>
      <c r="F35" s="16"/>
      <c r="K35" s="9"/>
      <c r="L35" s="9"/>
      <c r="M35" s="9"/>
      <c r="N35" s="22"/>
      <c r="O35" s="22"/>
      <c r="Q35" s="9"/>
      <c r="R35" s="9"/>
      <c r="S35" s="9"/>
      <c r="T35" s="9"/>
      <c r="U35" s="9"/>
      <c r="V35" s="9"/>
      <c r="W35" s="17"/>
      <c r="X35" s="17"/>
      <c r="Y35" s="17"/>
      <c r="Z35" s="17"/>
      <c r="AA35" s="17"/>
    </row>
    <row r="36" spans="1:27">
      <c r="A36" s="11"/>
      <c r="B36" s="28"/>
      <c r="C36" s="9"/>
      <c r="E36" s="16"/>
      <c r="F36" s="16"/>
      <c r="K36" s="9"/>
      <c r="L36" s="9"/>
      <c r="M36" s="9"/>
      <c r="N36" s="22"/>
      <c r="O36" s="22"/>
      <c r="Q36" s="9"/>
      <c r="R36" s="9"/>
      <c r="S36" s="9"/>
      <c r="T36" s="9"/>
      <c r="U36" s="9"/>
      <c r="V36" s="9"/>
      <c r="W36" s="17"/>
      <c r="X36" s="17"/>
      <c r="Y36" s="17"/>
      <c r="Z36" s="17"/>
      <c r="AA36" s="17"/>
    </row>
    <row r="37" spans="1:27">
      <c r="A37" s="11"/>
      <c r="B37" s="28"/>
      <c r="C37" s="9"/>
      <c r="E37" s="16"/>
      <c r="F37" s="16"/>
      <c r="K37" s="9"/>
      <c r="L37" s="9"/>
      <c r="M37" s="9"/>
      <c r="N37" s="22"/>
      <c r="O37" s="22"/>
      <c r="Q37" s="9"/>
      <c r="R37" s="9"/>
      <c r="S37" s="9"/>
      <c r="T37" s="9"/>
      <c r="U37" s="9"/>
      <c r="V37" s="9"/>
      <c r="W37" s="17"/>
      <c r="X37" s="17"/>
      <c r="Y37" s="17"/>
      <c r="Z37" s="17"/>
      <c r="AA37" s="17"/>
    </row>
    <row r="38" spans="1:27">
      <c r="A38" s="11"/>
      <c r="B38" s="28"/>
      <c r="C38" s="9"/>
      <c r="E38" s="16"/>
      <c r="F38" s="16"/>
      <c r="K38" s="9"/>
      <c r="L38" s="9"/>
      <c r="M38" s="9"/>
      <c r="N38" s="22"/>
      <c r="O38" s="22"/>
      <c r="Q38" s="9"/>
      <c r="R38" s="9"/>
      <c r="S38" s="9"/>
      <c r="T38" s="9"/>
      <c r="U38" s="9"/>
      <c r="V38" s="9"/>
      <c r="W38" s="17"/>
      <c r="X38" s="17"/>
      <c r="Y38" s="17"/>
      <c r="Z38" s="17"/>
      <c r="AA38" s="17"/>
    </row>
    <row r="39" spans="1:27">
      <c r="A39" s="11"/>
      <c r="B39" s="28"/>
      <c r="C39" s="9"/>
      <c r="E39" s="16"/>
      <c r="F39" s="16"/>
      <c r="K39" s="9"/>
      <c r="L39" s="9"/>
      <c r="M39" s="9"/>
      <c r="N39" s="22"/>
      <c r="O39" s="22"/>
      <c r="Q39" s="9"/>
      <c r="R39" s="9"/>
      <c r="S39" s="9"/>
      <c r="T39" s="9"/>
      <c r="U39" s="9"/>
      <c r="V39" s="9"/>
      <c r="W39" s="17"/>
      <c r="X39" s="17"/>
      <c r="Y39" s="17"/>
      <c r="Z39" s="17"/>
      <c r="AA39" s="17"/>
    </row>
    <row r="40" spans="1:27">
      <c r="A40" s="11"/>
      <c r="B40" s="28"/>
      <c r="C40" s="9"/>
      <c r="E40" s="16"/>
      <c r="F40" s="16"/>
      <c r="K40" s="9"/>
      <c r="L40" s="9"/>
      <c r="M40" s="9"/>
      <c r="N40" s="22"/>
      <c r="O40" s="22"/>
      <c r="Q40" s="9"/>
      <c r="R40" s="9"/>
      <c r="S40" s="9"/>
      <c r="T40" s="9"/>
      <c r="U40" s="9"/>
      <c r="V40" s="9"/>
      <c r="W40" s="17"/>
      <c r="X40" s="17"/>
      <c r="Y40" s="17"/>
      <c r="Z40" s="17"/>
      <c r="AA40" s="17"/>
    </row>
    <row r="41" spans="1:27">
      <c r="A41" s="11"/>
      <c r="B41" s="28"/>
      <c r="C41" s="9"/>
      <c r="E41" s="16"/>
      <c r="F41" s="16"/>
      <c r="K41" s="9"/>
      <c r="L41" s="9"/>
      <c r="M41" s="9"/>
      <c r="N41" s="22"/>
      <c r="O41" s="22"/>
      <c r="Q41" s="9"/>
      <c r="R41" s="9"/>
      <c r="S41" s="9"/>
      <c r="T41" s="9"/>
      <c r="U41" s="9"/>
      <c r="V41" s="9"/>
      <c r="W41" s="17"/>
      <c r="X41" s="17"/>
      <c r="Y41" s="17"/>
      <c r="Z41" s="17"/>
      <c r="AA41" s="17"/>
    </row>
    <row r="42" spans="1:27">
      <c r="A42" s="11"/>
      <c r="B42" s="28"/>
      <c r="C42" s="9"/>
      <c r="E42" s="16"/>
      <c r="F42" s="16"/>
      <c r="K42" s="9"/>
      <c r="L42" s="9"/>
      <c r="M42" s="9"/>
      <c r="N42" s="22"/>
      <c r="O42" s="22"/>
      <c r="Q42" s="9"/>
      <c r="R42" s="9"/>
      <c r="S42" s="9"/>
      <c r="T42" s="9"/>
      <c r="U42" s="9"/>
      <c r="V42" s="9"/>
      <c r="W42" s="17"/>
      <c r="X42" s="17"/>
      <c r="Y42" s="17"/>
      <c r="Z42" s="17"/>
      <c r="AA42" s="17"/>
    </row>
    <row r="43" spans="1:27">
      <c r="A43" s="11"/>
      <c r="B43" s="28"/>
      <c r="C43" s="9"/>
      <c r="E43" s="16"/>
      <c r="F43" s="16"/>
      <c r="K43" s="9"/>
      <c r="L43" s="9"/>
      <c r="M43" s="9"/>
      <c r="N43" s="22"/>
      <c r="O43" s="22"/>
      <c r="Q43" s="9"/>
      <c r="R43" s="9"/>
      <c r="S43" s="9"/>
      <c r="T43" s="9"/>
      <c r="U43" s="9"/>
      <c r="V43" s="9"/>
      <c r="W43" s="17"/>
      <c r="X43" s="17"/>
      <c r="Y43" s="17"/>
      <c r="Z43" s="17"/>
      <c r="AA43" s="17"/>
    </row>
    <row r="44" spans="1:27">
      <c r="A44" s="11"/>
      <c r="B44" s="28"/>
      <c r="C44" s="9"/>
      <c r="E44" s="16"/>
      <c r="F44" s="16"/>
      <c r="K44" s="9"/>
      <c r="L44" s="9"/>
      <c r="M44" s="9"/>
      <c r="N44" s="22"/>
      <c r="O44" s="22"/>
      <c r="Q44" s="9"/>
      <c r="R44" s="9"/>
      <c r="S44" s="9"/>
      <c r="T44" s="9"/>
      <c r="U44" s="9"/>
      <c r="V44" s="9"/>
      <c r="W44" s="17"/>
      <c r="X44" s="17"/>
      <c r="Y44" s="17"/>
      <c r="Z44" s="17"/>
      <c r="AA44" s="17"/>
    </row>
    <row r="45" spans="1:27">
      <c r="A45" s="11"/>
      <c r="B45" s="28"/>
      <c r="C45" s="9"/>
      <c r="E45" s="16"/>
      <c r="F45" s="16"/>
      <c r="K45" s="9"/>
      <c r="L45" s="9"/>
      <c r="M45" s="9"/>
      <c r="N45" s="22"/>
      <c r="O45" s="22"/>
      <c r="Q45" s="9"/>
      <c r="R45" s="9"/>
      <c r="S45" s="9"/>
      <c r="T45" s="9"/>
      <c r="U45" s="9"/>
      <c r="V45" s="9"/>
      <c r="W45" s="17"/>
      <c r="X45" s="17"/>
      <c r="Y45" s="17"/>
      <c r="Z45" s="17"/>
      <c r="AA45" s="17"/>
    </row>
    <row r="46" spans="1:27">
      <c r="A46" s="11"/>
      <c r="B46" s="28"/>
      <c r="C46" s="9"/>
      <c r="E46" s="16"/>
      <c r="F46" s="16"/>
      <c r="K46" s="9"/>
      <c r="L46" s="9"/>
      <c r="M46" s="9"/>
      <c r="N46" s="22"/>
      <c r="O46" s="22"/>
      <c r="Q46" s="9"/>
      <c r="R46" s="9"/>
      <c r="S46" s="9"/>
      <c r="T46" s="9"/>
      <c r="U46" s="9"/>
      <c r="V46" s="9"/>
      <c r="W46" s="17"/>
      <c r="X46" s="17"/>
      <c r="Y46" s="17"/>
      <c r="Z46" s="17"/>
      <c r="AA46" s="17"/>
    </row>
    <row r="47" spans="1:27">
      <c r="A47" s="11"/>
      <c r="B47" s="28"/>
      <c r="C47" s="9"/>
      <c r="E47" s="16"/>
      <c r="F47" s="16"/>
      <c r="K47" s="9"/>
      <c r="L47" s="9"/>
      <c r="M47" s="9"/>
      <c r="N47" s="22"/>
      <c r="O47" s="22"/>
      <c r="Q47" s="9"/>
      <c r="R47" s="9"/>
      <c r="S47" s="9"/>
      <c r="T47" s="9"/>
      <c r="U47" s="9"/>
      <c r="V47" s="9"/>
      <c r="W47" s="17"/>
      <c r="X47" s="17"/>
      <c r="Y47" s="17"/>
      <c r="Z47" s="17"/>
      <c r="AA47" s="17"/>
    </row>
    <row r="48" spans="1:27">
      <c r="A48" s="11"/>
      <c r="B48" s="28"/>
      <c r="C48" s="9"/>
      <c r="E48" s="16"/>
      <c r="F48" s="16"/>
      <c r="K48" s="9"/>
      <c r="L48" s="9"/>
      <c r="M48" s="9"/>
      <c r="N48" s="22"/>
      <c r="O48" s="22"/>
      <c r="Q48" s="9"/>
      <c r="R48" s="9"/>
      <c r="S48" s="9"/>
      <c r="T48" s="9"/>
      <c r="U48" s="9"/>
      <c r="V48" s="9"/>
      <c r="W48" s="17"/>
      <c r="X48" s="17"/>
      <c r="Y48" s="17"/>
      <c r="Z48" s="17"/>
      <c r="AA48" s="17"/>
    </row>
    <row r="49" spans="1:27">
      <c r="A49" s="11"/>
      <c r="B49" s="28"/>
      <c r="C49" s="9"/>
      <c r="E49" s="16"/>
      <c r="F49" s="16"/>
      <c r="K49" s="9"/>
      <c r="L49" s="9"/>
      <c r="M49" s="9"/>
      <c r="N49" s="22"/>
      <c r="O49" s="22"/>
      <c r="Q49" s="9"/>
      <c r="R49" s="9"/>
      <c r="S49" s="9"/>
      <c r="T49" s="9"/>
      <c r="U49" s="9"/>
      <c r="V49" s="9"/>
      <c r="W49" s="17"/>
      <c r="X49" s="17"/>
      <c r="Y49" s="17"/>
      <c r="Z49" s="17"/>
      <c r="AA49" s="17"/>
    </row>
    <row r="50" spans="1:27">
      <c r="A50" s="11"/>
      <c r="B50" s="28"/>
      <c r="C50" s="9"/>
      <c r="E50" s="16"/>
      <c r="F50" s="16"/>
      <c r="K50" s="9"/>
      <c r="L50" s="9"/>
      <c r="M50" s="9"/>
      <c r="N50" s="22"/>
      <c r="O50" s="22"/>
      <c r="Q50" s="9"/>
      <c r="R50" s="9"/>
      <c r="S50" s="9"/>
      <c r="T50" s="9"/>
      <c r="U50" s="9"/>
      <c r="V50" s="9"/>
      <c r="W50" s="17"/>
      <c r="X50" s="17"/>
      <c r="Y50" s="17"/>
      <c r="Z50" s="17"/>
      <c r="AA50" s="17"/>
    </row>
    <row r="51" spans="1:27">
      <c r="A51" s="11"/>
      <c r="B51" s="28"/>
      <c r="C51" s="9"/>
      <c r="E51" s="16"/>
      <c r="F51" s="16"/>
      <c r="K51" s="9"/>
      <c r="L51" s="9"/>
      <c r="M51" s="9"/>
      <c r="N51" s="22"/>
      <c r="O51" s="22"/>
      <c r="Q51" s="9"/>
      <c r="R51" s="9"/>
      <c r="S51" s="9"/>
      <c r="T51" s="9"/>
      <c r="U51" s="9"/>
      <c r="V51" s="9"/>
      <c r="W51" s="17"/>
      <c r="X51" s="17"/>
      <c r="Y51" s="17"/>
      <c r="Z51" s="17"/>
      <c r="AA51" s="17"/>
    </row>
    <row r="52" spans="1:27">
      <c r="A52" s="11"/>
      <c r="B52" s="28"/>
      <c r="C52" s="9"/>
      <c r="E52" s="16"/>
      <c r="F52" s="16"/>
      <c r="K52" s="9"/>
      <c r="L52" s="9"/>
      <c r="M52" s="9"/>
      <c r="N52" s="22"/>
      <c r="O52" s="22"/>
      <c r="Q52" s="9"/>
      <c r="R52" s="9"/>
      <c r="S52" s="9"/>
      <c r="T52" s="9"/>
      <c r="U52" s="9"/>
      <c r="V52" s="9"/>
      <c r="W52" s="17"/>
      <c r="X52" s="17"/>
      <c r="Y52" s="17"/>
      <c r="Z52" s="17"/>
      <c r="AA52" s="17"/>
    </row>
    <row r="53" spans="1:27">
      <c r="A53" s="11"/>
      <c r="B53" s="28"/>
      <c r="C53" s="9"/>
      <c r="E53" s="16"/>
      <c r="F53" s="16"/>
      <c r="K53" s="9"/>
      <c r="L53" s="9"/>
      <c r="M53" s="9"/>
      <c r="N53" s="22"/>
      <c r="O53" s="22"/>
      <c r="Q53" s="9"/>
      <c r="R53" s="9"/>
      <c r="S53" s="9"/>
      <c r="T53" s="9"/>
      <c r="U53" s="9"/>
      <c r="V53" s="9"/>
      <c r="W53" s="17"/>
      <c r="X53" s="17"/>
      <c r="Y53" s="17"/>
      <c r="Z53" s="17"/>
      <c r="AA53" s="17"/>
    </row>
    <row r="54" spans="1:27">
      <c r="A54" s="11"/>
      <c r="B54" s="28"/>
      <c r="C54" s="9"/>
      <c r="E54" s="16"/>
      <c r="F54" s="16"/>
      <c r="K54" s="9"/>
      <c r="L54" s="9"/>
      <c r="M54" s="9"/>
      <c r="N54" s="22"/>
      <c r="O54" s="22"/>
      <c r="Q54" s="9"/>
      <c r="R54" s="9"/>
      <c r="S54" s="9"/>
      <c r="T54" s="9"/>
      <c r="U54" s="9"/>
      <c r="V54" s="9"/>
      <c r="W54" s="17"/>
      <c r="X54" s="17"/>
      <c r="Y54" s="17"/>
      <c r="Z54" s="17"/>
      <c r="AA54" s="17"/>
    </row>
    <row r="55" spans="1:27">
      <c r="A55" s="11"/>
      <c r="B55" s="28"/>
      <c r="C55" s="9"/>
      <c r="E55" s="16"/>
      <c r="F55" s="16"/>
      <c r="K55" s="9"/>
      <c r="L55" s="9"/>
      <c r="M55" s="9"/>
      <c r="N55" s="22"/>
      <c r="O55" s="22"/>
      <c r="Q55" s="9"/>
      <c r="R55" s="9"/>
      <c r="S55" s="9"/>
      <c r="T55" s="9"/>
      <c r="U55" s="9"/>
      <c r="V55" s="9"/>
      <c r="W55" s="17"/>
      <c r="X55" s="17"/>
      <c r="Y55" s="17"/>
      <c r="Z55" s="17"/>
      <c r="AA55" s="17"/>
    </row>
    <row r="56" spans="1:27">
      <c r="A56" s="11"/>
      <c r="B56" s="28"/>
      <c r="C56" s="9"/>
      <c r="E56" s="16"/>
      <c r="F56" s="16"/>
      <c r="K56" s="9"/>
      <c r="L56" s="9"/>
      <c r="M56" s="9"/>
      <c r="N56" s="22"/>
      <c r="O56" s="22"/>
      <c r="Q56" s="9"/>
      <c r="R56" s="9"/>
      <c r="S56" s="9"/>
      <c r="T56" s="9"/>
      <c r="U56" s="9"/>
      <c r="V56" s="9"/>
      <c r="W56" s="17"/>
      <c r="X56" s="17"/>
      <c r="Y56" s="17"/>
      <c r="Z56" s="17"/>
      <c r="AA56" s="17"/>
    </row>
    <row r="57" spans="1:27">
      <c r="A57" s="11"/>
      <c r="B57" s="28"/>
      <c r="C57" s="9"/>
      <c r="E57" s="16"/>
      <c r="F57" s="16"/>
      <c r="K57" s="9"/>
      <c r="L57" s="9"/>
      <c r="M57" s="9"/>
      <c r="N57" s="22"/>
      <c r="O57" s="22"/>
      <c r="Q57" s="9"/>
      <c r="R57" s="9"/>
      <c r="S57" s="9"/>
      <c r="T57" s="9"/>
      <c r="U57" s="9"/>
      <c r="V57" s="9"/>
      <c r="W57" s="17"/>
      <c r="X57" s="17"/>
      <c r="Y57" s="17"/>
      <c r="Z57" s="17"/>
      <c r="AA57" s="17"/>
    </row>
    <row r="58" spans="1:27">
      <c r="A58" s="11"/>
      <c r="B58" s="28"/>
      <c r="C58" s="9"/>
      <c r="E58" s="16"/>
      <c r="F58" s="16"/>
      <c r="K58" s="9"/>
      <c r="L58" s="9"/>
      <c r="M58" s="9"/>
      <c r="N58" s="22"/>
      <c r="O58" s="22"/>
      <c r="Q58" s="9"/>
      <c r="R58" s="9"/>
      <c r="S58" s="9"/>
      <c r="T58" s="9"/>
      <c r="U58" s="9"/>
      <c r="V58" s="9"/>
      <c r="W58" s="17"/>
      <c r="X58" s="17"/>
      <c r="Y58" s="17"/>
      <c r="Z58" s="17"/>
      <c r="AA58" s="17"/>
    </row>
    <row r="59" spans="1:27">
      <c r="A59" s="11"/>
      <c r="B59" s="28"/>
      <c r="C59" s="9"/>
      <c r="E59" s="16"/>
      <c r="F59" s="16"/>
      <c r="K59" s="9"/>
      <c r="L59" s="9"/>
      <c r="M59" s="9"/>
      <c r="N59" s="22"/>
      <c r="O59" s="22"/>
      <c r="Q59" s="9"/>
      <c r="R59" s="9"/>
      <c r="S59" s="9"/>
      <c r="T59" s="9"/>
      <c r="U59" s="9"/>
      <c r="V59" s="9"/>
      <c r="W59" s="17"/>
      <c r="X59" s="17"/>
      <c r="Y59" s="17"/>
      <c r="Z59" s="17"/>
      <c r="AA59" s="17"/>
    </row>
    <row r="60" spans="1:27">
      <c r="A60" s="11"/>
      <c r="B60" s="28"/>
      <c r="C60" s="9"/>
      <c r="E60" s="16"/>
      <c r="F60" s="16"/>
      <c r="K60" s="9"/>
      <c r="L60" s="9"/>
      <c r="M60" s="9"/>
      <c r="N60" s="22"/>
      <c r="O60" s="22"/>
      <c r="Q60" s="9"/>
      <c r="R60" s="9"/>
      <c r="S60" s="9"/>
      <c r="T60" s="9"/>
      <c r="U60" s="9"/>
      <c r="V60" s="9"/>
      <c r="W60" s="17"/>
      <c r="X60" s="17"/>
      <c r="Y60" s="17"/>
      <c r="Z60" s="17"/>
      <c r="AA60" s="17"/>
    </row>
    <row r="61" spans="1:27">
      <c r="A61" s="11"/>
      <c r="B61" s="28"/>
      <c r="C61" s="9"/>
      <c r="E61" s="16"/>
      <c r="F61" s="16"/>
      <c r="K61" s="9"/>
      <c r="L61" s="9"/>
      <c r="M61" s="9"/>
      <c r="N61" s="22"/>
      <c r="O61" s="22"/>
      <c r="Q61" s="9"/>
      <c r="R61" s="9"/>
      <c r="S61" s="9"/>
      <c r="T61" s="9"/>
      <c r="U61" s="9"/>
      <c r="V61" s="9"/>
      <c r="W61" s="17"/>
      <c r="X61" s="17"/>
      <c r="Y61" s="17"/>
      <c r="Z61" s="17"/>
      <c r="AA61" s="17"/>
    </row>
    <row r="62" spans="1:27">
      <c r="A62" s="11"/>
      <c r="B62" s="28"/>
      <c r="C62" s="9"/>
      <c r="E62" s="16"/>
      <c r="F62" s="16"/>
      <c r="K62" s="9"/>
      <c r="L62" s="9"/>
      <c r="M62" s="9"/>
      <c r="N62" s="22"/>
      <c r="O62" s="22"/>
      <c r="Q62" s="9"/>
      <c r="R62" s="9"/>
      <c r="S62" s="9"/>
      <c r="T62" s="9"/>
      <c r="U62" s="9"/>
      <c r="V62" s="9"/>
      <c r="W62" s="17"/>
      <c r="X62" s="17"/>
      <c r="Y62" s="17"/>
      <c r="Z62" s="17"/>
      <c r="AA62" s="17"/>
    </row>
    <row r="63" spans="1:27">
      <c r="A63" s="11"/>
      <c r="B63" s="28"/>
      <c r="C63" s="9"/>
      <c r="E63" s="16"/>
      <c r="F63" s="16"/>
      <c r="K63" s="9"/>
      <c r="L63" s="9"/>
      <c r="M63" s="9"/>
      <c r="N63" s="22"/>
      <c r="O63" s="22"/>
      <c r="Q63" s="9"/>
      <c r="R63" s="9"/>
      <c r="S63" s="9"/>
      <c r="T63" s="9"/>
      <c r="U63" s="9"/>
      <c r="V63" s="9"/>
      <c r="W63" s="17"/>
      <c r="X63" s="17"/>
      <c r="Y63" s="17"/>
      <c r="Z63" s="17"/>
      <c r="AA63" s="17"/>
    </row>
    <row r="64" spans="1:27">
      <c r="A64" s="11"/>
      <c r="B64" s="28"/>
      <c r="C64" s="9"/>
      <c r="E64" s="16"/>
      <c r="F64" s="16"/>
      <c r="K64" s="9"/>
      <c r="L64" s="9"/>
      <c r="M64" s="9"/>
      <c r="N64" s="22"/>
      <c r="O64" s="22"/>
      <c r="Q64" s="9"/>
      <c r="R64" s="9"/>
      <c r="S64" s="9"/>
      <c r="T64" s="9"/>
      <c r="U64" s="9"/>
      <c r="V64" s="9"/>
      <c r="W64" s="17"/>
      <c r="X64" s="17"/>
      <c r="Y64" s="17"/>
      <c r="Z64" s="17"/>
      <c r="AA64" s="17"/>
    </row>
    <row r="65" spans="1:27">
      <c r="A65" s="11"/>
      <c r="B65" s="28"/>
      <c r="C65" s="9"/>
      <c r="E65" s="16"/>
      <c r="F65" s="16"/>
      <c r="K65" s="9"/>
      <c r="L65" s="9"/>
      <c r="M65" s="9"/>
      <c r="N65" s="22"/>
      <c r="O65" s="22"/>
      <c r="Q65" s="9"/>
      <c r="R65" s="9"/>
      <c r="S65" s="9"/>
      <c r="T65" s="9"/>
      <c r="U65" s="9"/>
      <c r="V65" s="9"/>
      <c r="W65" s="17"/>
      <c r="X65" s="17"/>
      <c r="Y65" s="17"/>
      <c r="Z65" s="17"/>
      <c r="AA65" s="17"/>
    </row>
    <row r="66" spans="1:27">
      <c r="A66" s="11"/>
      <c r="B66" s="28"/>
      <c r="C66" s="9"/>
      <c r="E66" s="16"/>
      <c r="F66" s="16"/>
      <c r="K66" s="9"/>
      <c r="L66" s="9"/>
      <c r="M66" s="9"/>
      <c r="N66" s="22"/>
      <c r="O66" s="22"/>
      <c r="Q66" s="9"/>
      <c r="R66" s="9"/>
      <c r="S66" s="9"/>
      <c r="T66" s="9"/>
      <c r="U66" s="9"/>
      <c r="V66" s="9"/>
      <c r="W66" s="17"/>
      <c r="X66" s="17"/>
      <c r="Y66" s="17"/>
      <c r="Z66" s="17"/>
      <c r="AA66" s="17"/>
    </row>
    <row r="67" spans="1:27">
      <c r="A67" s="11"/>
      <c r="B67" s="28"/>
      <c r="C67" s="9"/>
      <c r="E67" s="16"/>
      <c r="F67" s="16"/>
      <c r="K67" s="9"/>
      <c r="L67" s="9"/>
      <c r="M67" s="9"/>
      <c r="N67" s="22"/>
      <c r="O67" s="22"/>
      <c r="Q67" s="9"/>
      <c r="R67" s="9"/>
      <c r="S67" s="9"/>
      <c r="T67" s="9"/>
      <c r="U67" s="9"/>
      <c r="V67" s="9"/>
      <c r="W67" s="17"/>
      <c r="X67" s="17"/>
      <c r="Y67" s="17"/>
      <c r="Z67" s="17"/>
      <c r="AA67" s="17"/>
    </row>
    <row r="68" spans="1:27">
      <c r="A68" s="11"/>
      <c r="B68" s="28"/>
      <c r="C68" s="9"/>
      <c r="E68" s="16"/>
      <c r="F68" s="16"/>
      <c r="K68" s="9"/>
      <c r="L68" s="9"/>
      <c r="M68" s="9"/>
      <c r="N68" s="22"/>
      <c r="O68" s="22"/>
      <c r="Q68" s="9"/>
      <c r="R68" s="9"/>
      <c r="S68" s="9"/>
      <c r="T68" s="9"/>
      <c r="U68" s="9"/>
      <c r="V68" s="9"/>
      <c r="W68" s="17"/>
      <c r="X68" s="17"/>
      <c r="Y68" s="17"/>
      <c r="Z68" s="17"/>
      <c r="AA68" s="17"/>
    </row>
    <row r="69" spans="1:27">
      <c r="A69" s="11"/>
      <c r="B69" s="28"/>
      <c r="C69" s="9"/>
      <c r="E69" s="16"/>
      <c r="F69" s="16"/>
      <c r="K69" s="9"/>
      <c r="L69" s="9"/>
      <c r="M69" s="9"/>
      <c r="N69" s="22"/>
      <c r="O69" s="22"/>
      <c r="Q69" s="9"/>
      <c r="R69" s="9"/>
      <c r="S69" s="9"/>
      <c r="T69" s="9"/>
      <c r="U69" s="9"/>
      <c r="V69" s="9"/>
      <c r="W69" s="17"/>
      <c r="X69" s="17"/>
      <c r="Y69" s="17"/>
      <c r="Z69" s="17"/>
      <c r="AA69" s="17"/>
    </row>
    <row r="70" spans="1:27">
      <c r="A70" s="11"/>
      <c r="B70" s="28"/>
      <c r="C70" s="9"/>
      <c r="E70" s="16"/>
      <c r="F70" s="16"/>
      <c r="K70" s="9"/>
      <c r="L70" s="9"/>
      <c r="M70" s="9"/>
      <c r="N70" s="22"/>
      <c r="O70" s="22"/>
      <c r="Q70" s="9"/>
      <c r="R70" s="9"/>
      <c r="S70" s="9"/>
      <c r="T70" s="9"/>
      <c r="U70" s="9"/>
      <c r="V70" s="9"/>
      <c r="W70" s="17"/>
      <c r="X70" s="17"/>
      <c r="Y70" s="17"/>
      <c r="Z70" s="17"/>
      <c r="AA70" s="17"/>
    </row>
    <row r="71" spans="1:27">
      <c r="A71" s="11"/>
      <c r="B71" s="28"/>
      <c r="C71" s="9"/>
      <c r="E71" s="16"/>
      <c r="F71" s="16"/>
      <c r="K71" s="9"/>
      <c r="L71" s="9"/>
      <c r="M71" s="9"/>
      <c r="N71" s="22"/>
      <c r="O71" s="22"/>
      <c r="Q71" s="9"/>
      <c r="R71" s="9"/>
      <c r="S71" s="9"/>
      <c r="T71" s="9"/>
      <c r="U71" s="9"/>
      <c r="V71" s="9"/>
      <c r="W71" s="17"/>
      <c r="X71" s="17"/>
      <c r="Y71" s="17"/>
      <c r="Z71" s="17"/>
      <c r="AA71" s="17"/>
    </row>
    <row r="72" spans="1:27">
      <c r="A72" s="11"/>
      <c r="B72" s="28"/>
      <c r="C72" s="9"/>
      <c r="E72" s="16"/>
      <c r="F72" s="16"/>
      <c r="K72" s="9"/>
      <c r="L72" s="9"/>
      <c r="M72" s="9"/>
      <c r="N72" s="22"/>
      <c r="O72" s="22"/>
      <c r="Q72" s="9"/>
      <c r="R72" s="9"/>
      <c r="S72" s="9"/>
      <c r="T72" s="9"/>
      <c r="U72" s="9"/>
      <c r="V72" s="9"/>
      <c r="W72" s="17"/>
      <c r="X72" s="17"/>
      <c r="Y72" s="17"/>
      <c r="Z72" s="17"/>
      <c r="AA72" s="17"/>
    </row>
    <row r="73" spans="1:27">
      <c r="A73" s="11"/>
      <c r="B73" s="28"/>
      <c r="C73" s="9"/>
      <c r="E73" s="16"/>
      <c r="F73" s="16"/>
      <c r="K73" s="9"/>
      <c r="L73" s="9"/>
      <c r="M73" s="9"/>
      <c r="N73" s="22"/>
      <c r="O73" s="22"/>
      <c r="Q73" s="9"/>
      <c r="R73" s="9"/>
      <c r="S73" s="9"/>
      <c r="T73" s="9"/>
      <c r="U73" s="9"/>
      <c r="V73" s="9"/>
      <c r="W73" s="17"/>
      <c r="X73" s="17"/>
      <c r="Y73" s="17"/>
      <c r="Z73" s="17"/>
      <c r="AA73" s="17"/>
    </row>
    <row r="74" spans="1:27">
      <c r="A74" s="11"/>
      <c r="B74" s="28"/>
      <c r="C74" s="9"/>
      <c r="E74" s="16"/>
      <c r="F74" s="16"/>
      <c r="K74" s="9"/>
      <c r="L74" s="9"/>
      <c r="M74" s="9"/>
      <c r="N74" s="22"/>
      <c r="O74" s="22"/>
      <c r="Q74" s="9"/>
      <c r="R74" s="9"/>
      <c r="S74" s="9"/>
      <c r="T74" s="9"/>
      <c r="U74" s="9"/>
      <c r="V74" s="9"/>
      <c r="W74" s="17"/>
      <c r="X74" s="17"/>
      <c r="Y74" s="17"/>
      <c r="Z74" s="17"/>
      <c r="AA74" s="17"/>
    </row>
    <row r="75" spans="1:27">
      <c r="A75" s="11"/>
      <c r="B75" s="28"/>
      <c r="C75" s="9"/>
      <c r="E75" s="16"/>
      <c r="F75" s="16"/>
      <c r="K75" s="9"/>
      <c r="L75" s="9"/>
      <c r="M75" s="9"/>
      <c r="N75" s="22"/>
      <c r="O75" s="22"/>
      <c r="Q75" s="9"/>
      <c r="R75" s="9"/>
      <c r="S75" s="9"/>
      <c r="T75" s="9"/>
      <c r="U75" s="9"/>
      <c r="V75" s="9"/>
      <c r="W75" s="17"/>
      <c r="X75" s="17"/>
      <c r="Y75" s="17"/>
      <c r="Z75" s="17"/>
      <c r="AA75" s="17"/>
    </row>
    <row r="76" spans="1:27">
      <c r="A76" s="11"/>
      <c r="B76" s="28"/>
      <c r="C76" s="9"/>
      <c r="E76" s="16"/>
      <c r="F76" s="16"/>
      <c r="K76" s="9"/>
      <c r="L76" s="9"/>
      <c r="M76" s="9"/>
      <c r="N76" s="22"/>
      <c r="O76" s="22"/>
      <c r="Q76" s="9"/>
      <c r="R76" s="9"/>
      <c r="S76" s="9"/>
      <c r="T76" s="9"/>
      <c r="U76" s="9"/>
      <c r="V76" s="9"/>
      <c r="W76" s="17"/>
      <c r="X76" s="17"/>
      <c r="Y76" s="17"/>
      <c r="Z76" s="17"/>
      <c r="AA76" s="17"/>
    </row>
    <row r="77" spans="1:27">
      <c r="A77" s="11"/>
      <c r="B77" s="28"/>
      <c r="C77" s="9"/>
      <c r="E77" s="16"/>
      <c r="F77" s="16"/>
      <c r="K77" s="9"/>
      <c r="L77" s="9"/>
      <c r="M77" s="9"/>
      <c r="N77" s="22"/>
      <c r="O77" s="22"/>
      <c r="Q77" s="9"/>
      <c r="R77" s="9"/>
      <c r="S77" s="9"/>
      <c r="T77" s="9"/>
      <c r="U77" s="9"/>
      <c r="V77" s="9"/>
      <c r="W77" s="17"/>
      <c r="X77" s="17"/>
      <c r="Y77" s="17"/>
      <c r="Z77" s="17"/>
      <c r="AA77" s="17"/>
    </row>
    <row r="78" spans="1:27">
      <c r="A78" s="11"/>
      <c r="B78" s="28"/>
      <c r="C78" s="9"/>
      <c r="E78" s="16"/>
      <c r="F78" s="16"/>
      <c r="K78" s="9"/>
      <c r="L78" s="9"/>
      <c r="M78" s="9"/>
      <c r="N78" s="22"/>
      <c r="O78" s="22"/>
      <c r="Q78" s="9"/>
      <c r="R78" s="9"/>
      <c r="S78" s="9"/>
      <c r="T78" s="9"/>
      <c r="U78" s="9"/>
      <c r="V78" s="9"/>
      <c r="W78" s="17"/>
      <c r="X78" s="17"/>
      <c r="Y78" s="17"/>
      <c r="Z78" s="17"/>
      <c r="AA78" s="17"/>
    </row>
    <row r="79" spans="1:27">
      <c r="A79" s="11"/>
      <c r="B79" s="28"/>
      <c r="C79" s="9"/>
      <c r="E79" s="16"/>
      <c r="F79" s="16"/>
      <c r="K79" s="9"/>
      <c r="L79" s="9"/>
      <c r="M79" s="9"/>
      <c r="N79" s="22"/>
      <c r="O79" s="22"/>
      <c r="Q79" s="9"/>
      <c r="R79" s="9"/>
      <c r="S79" s="9"/>
      <c r="T79" s="9"/>
      <c r="U79" s="9"/>
      <c r="V79" s="9"/>
      <c r="W79" s="17"/>
      <c r="X79" s="17"/>
      <c r="Y79" s="17"/>
      <c r="Z79" s="17"/>
      <c r="AA79" s="17"/>
    </row>
    <row r="80" spans="1:27">
      <c r="A80" s="11"/>
      <c r="B80" s="28"/>
      <c r="C80" s="9"/>
      <c r="E80" s="16"/>
      <c r="F80" s="16"/>
      <c r="K80" s="9"/>
      <c r="L80" s="9"/>
      <c r="M80" s="9"/>
      <c r="N80" s="22"/>
      <c r="O80" s="22"/>
      <c r="Q80" s="9"/>
      <c r="R80" s="9"/>
      <c r="S80" s="9"/>
      <c r="T80" s="9"/>
      <c r="U80" s="9"/>
      <c r="V80" s="9"/>
      <c r="W80" s="17"/>
      <c r="X80" s="17"/>
      <c r="Y80" s="17"/>
      <c r="Z80" s="17"/>
      <c r="AA80" s="17"/>
    </row>
    <row r="81" spans="1:27">
      <c r="A81" s="11"/>
      <c r="B81" s="28"/>
      <c r="C81" s="9"/>
      <c r="E81" s="16"/>
      <c r="F81" s="16"/>
      <c r="K81" s="9"/>
      <c r="L81" s="9"/>
      <c r="M81" s="9"/>
      <c r="N81" s="22"/>
      <c r="O81" s="22"/>
      <c r="Q81" s="9"/>
      <c r="R81" s="9"/>
      <c r="S81" s="9"/>
      <c r="T81" s="9"/>
      <c r="U81" s="9"/>
      <c r="V81" s="9"/>
      <c r="W81" s="17"/>
      <c r="X81" s="17"/>
      <c r="Y81" s="17"/>
      <c r="Z81" s="17"/>
      <c r="AA81" s="17"/>
    </row>
    <row r="82" spans="1:27">
      <c r="A82" s="11"/>
      <c r="B82" s="28"/>
      <c r="C82" s="9"/>
      <c r="E82" s="16"/>
      <c r="F82" s="16"/>
      <c r="K82" s="9"/>
      <c r="L82" s="9"/>
      <c r="M82" s="9"/>
      <c r="N82" s="22"/>
      <c r="O82" s="22"/>
      <c r="Q82" s="9"/>
      <c r="R82" s="9"/>
      <c r="S82" s="9"/>
      <c r="T82" s="9"/>
      <c r="U82" s="9"/>
      <c r="V82" s="9"/>
      <c r="W82" s="17"/>
      <c r="X82" s="17"/>
      <c r="Y82" s="17"/>
      <c r="Z82" s="17"/>
      <c r="AA82" s="17"/>
    </row>
    <row r="83" spans="1:27">
      <c r="A83" s="11"/>
      <c r="B83" s="28"/>
      <c r="C83" s="9"/>
      <c r="E83" s="16"/>
      <c r="F83" s="16"/>
      <c r="K83" s="9"/>
      <c r="L83" s="9"/>
      <c r="M83" s="9"/>
      <c r="N83" s="22"/>
      <c r="O83" s="22"/>
      <c r="Q83" s="9"/>
      <c r="R83" s="9"/>
      <c r="S83" s="9"/>
      <c r="T83" s="9"/>
      <c r="U83" s="9"/>
      <c r="V83" s="9"/>
      <c r="W83" s="17"/>
      <c r="X83" s="17"/>
      <c r="Y83" s="17"/>
      <c r="Z83" s="17"/>
      <c r="AA83" s="17"/>
    </row>
    <row r="84" spans="1:27">
      <c r="A84" s="11"/>
      <c r="B84" s="28"/>
      <c r="C84" s="9"/>
      <c r="E84" s="16"/>
      <c r="F84" s="16"/>
      <c r="K84" s="9"/>
      <c r="L84" s="9"/>
      <c r="M84" s="9"/>
      <c r="N84" s="22"/>
      <c r="O84" s="22"/>
      <c r="Q84" s="9"/>
      <c r="R84" s="9"/>
      <c r="S84" s="9"/>
      <c r="T84" s="9"/>
      <c r="U84" s="9"/>
      <c r="V84" s="9"/>
      <c r="W84" s="17"/>
      <c r="X84" s="17"/>
      <c r="Y84" s="17"/>
      <c r="Z84" s="17"/>
      <c r="AA84" s="17"/>
    </row>
    <row r="85" spans="1:27">
      <c r="A85" s="11"/>
      <c r="B85" s="28"/>
      <c r="C85" s="9"/>
      <c r="E85" s="16"/>
      <c r="F85" s="16"/>
      <c r="K85" s="9"/>
      <c r="L85" s="9"/>
      <c r="M85" s="9"/>
      <c r="N85" s="22"/>
      <c r="O85" s="22"/>
      <c r="Q85" s="9"/>
      <c r="R85" s="9"/>
      <c r="S85" s="9"/>
      <c r="T85" s="9"/>
      <c r="U85" s="9"/>
      <c r="V85" s="9"/>
      <c r="W85" s="17"/>
      <c r="X85" s="17"/>
      <c r="Y85" s="17"/>
      <c r="Z85" s="17"/>
      <c r="AA85" s="17"/>
    </row>
    <row r="86" spans="1:27">
      <c r="A86" s="11"/>
      <c r="B86" s="28"/>
      <c r="C86" s="9"/>
      <c r="E86" s="16"/>
      <c r="F86" s="16"/>
      <c r="K86" s="9"/>
      <c r="L86" s="9"/>
      <c r="M86" s="9"/>
      <c r="N86" s="22"/>
      <c r="O86" s="22"/>
      <c r="Q86" s="9"/>
      <c r="R86" s="9"/>
      <c r="S86" s="9"/>
      <c r="T86" s="9"/>
      <c r="U86" s="9"/>
      <c r="V86" s="9"/>
      <c r="W86" s="17"/>
      <c r="X86" s="17"/>
      <c r="Y86" s="17"/>
      <c r="Z86" s="17"/>
      <c r="AA86" s="17"/>
    </row>
    <row r="87" spans="1:27">
      <c r="A87" s="11"/>
      <c r="B87" s="28"/>
      <c r="C87" s="9"/>
      <c r="E87" s="16"/>
      <c r="F87" s="16"/>
      <c r="K87" s="9"/>
      <c r="L87" s="9"/>
      <c r="M87" s="9"/>
      <c r="N87" s="22"/>
      <c r="O87" s="22"/>
      <c r="Q87" s="9"/>
      <c r="R87" s="9"/>
      <c r="S87" s="9"/>
      <c r="T87" s="9"/>
      <c r="U87" s="9"/>
      <c r="V87" s="9"/>
      <c r="W87" s="17"/>
      <c r="X87" s="17"/>
      <c r="Y87" s="17"/>
      <c r="Z87" s="17"/>
      <c r="AA87" s="17"/>
    </row>
    <row r="88" spans="1:27">
      <c r="A88" s="11"/>
      <c r="B88" s="28"/>
      <c r="C88" s="9"/>
      <c r="E88" s="16"/>
      <c r="F88" s="16"/>
      <c r="K88" s="9"/>
      <c r="L88" s="9"/>
      <c r="M88" s="9"/>
      <c r="N88" s="22"/>
      <c r="O88" s="22"/>
      <c r="Q88" s="9"/>
      <c r="R88" s="9"/>
      <c r="S88" s="9"/>
      <c r="T88" s="9"/>
      <c r="U88" s="9"/>
      <c r="V88" s="9"/>
      <c r="W88" s="17"/>
      <c r="X88" s="17"/>
      <c r="Y88" s="17"/>
      <c r="Z88" s="17"/>
      <c r="AA88" s="17"/>
    </row>
    <row r="89" spans="1:27">
      <c r="A89" s="11"/>
      <c r="B89" s="28"/>
      <c r="C89" s="9"/>
      <c r="E89" s="16"/>
      <c r="F89" s="16"/>
      <c r="K89" s="9"/>
      <c r="L89" s="9"/>
      <c r="M89" s="9"/>
      <c r="N89" s="22"/>
      <c r="O89" s="22"/>
      <c r="Q89" s="9"/>
      <c r="R89" s="9"/>
      <c r="S89" s="9"/>
      <c r="T89" s="9"/>
      <c r="U89" s="9"/>
      <c r="V89" s="9"/>
      <c r="W89" s="17"/>
      <c r="X89" s="17"/>
      <c r="Y89" s="17"/>
      <c r="Z89" s="17"/>
      <c r="AA89" s="17"/>
    </row>
    <row r="90" spans="1:27">
      <c r="A90" s="11"/>
      <c r="B90" s="28"/>
      <c r="C90" s="9"/>
      <c r="E90" s="16"/>
      <c r="F90" s="16"/>
      <c r="K90" s="9"/>
      <c r="L90" s="9"/>
      <c r="M90" s="9"/>
      <c r="N90" s="22"/>
      <c r="O90" s="22"/>
      <c r="Q90" s="9"/>
      <c r="R90" s="9"/>
      <c r="S90" s="9"/>
      <c r="T90" s="9"/>
      <c r="U90" s="9"/>
      <c r="V90" s="9"/>
      <c r="W90" s="17"/>
      <c r="X90" s="17"/>
      <c r="Y90" s="17"/>
      <c r="Z90" s="17"/>
      <c r="AA90" s="17"/>
    </row>
    <row r="91" spans="1:27">
      <c r="A91" s="11"/>
      <c r="B91" s="28"/>
      <c r="C91" s="9"/>
      <c r="E91" s="16"/>
      <c r="F91" s="16"/>
      <c r="K91" s="9"/>
      <c r="L91" s="9"/>
      <c r="M91" s="9"/>
      <c r="N91" s="22"/>
      <c r="O91" s="22"/>
      <c r="Q91" s="9"/>
      <c r="R91" s="9"/>
      <c r="S91" s="9"/>
      <c r="T91" s="9"/>
      <c r="U91" s="9"/>
      <c r="V91" s="9"/>
      <c r="W91" s="17"/>
      <c r="X91" s="17"/>
      <c r="Y91" s="17"/>
      <c r="Z91" s="17"/>
      <c r="AA91" s="17"/>
    </row>
    <row r="92" spans="1:27">
      <c r="A92" s="11"/>
      <c r="B92" s="28"/>
      <c r="C92" s="9"/>
      <c r="E92" s="16"/>
      <c r="F92" s="16"/>
      <c r="K92" s="9"/>
      <c r="L92" s="9"/>
      <c r="M92" s="9"/>
      <c r="N92" s="22"/>
      <c r="O92" s="22"/>
      <c r="Q92" s="9"/>
      <c r="R92" s="9"/>
      <c r="S92" s="9"/>
      <c r="T92" s="9"/>
      <c r="U92" s="9"/>
      <c r="V92" s="9"/>
      <c r="W92" s="17"/>
      <c r="X92" s="17"/>
      <c r="Y92" s="17"/>
      <c r="Z92" s="17"/>
      <c r="AA92" s="17"/>
    </row>
    <row r="93" spans="1:27">
      <c r="A93" s="11"/>
      <c r="B93" s="28"/>
      <c r="C93" s="9"/>
      <c r="E93" s="16"/>
      <c r="F93" s="16"/>
      <c r="K93" s="9"/>
      <c r="L93" s="9"/>
      <c r="M93" s="9"/>
      <c r="N93" s="22"/>
      <c r="O93" s="22"/>
      <c r="Q93" s="9"/>
      <c r="R93" s="9"/>
      <c r="S93" s="9"/>
      <c r="T93" s="9"/>
      <c r="U93" s="9"/>
      <c r="V93" s="9"/>
      <c r="W93" s="17"/>
      <c r="X93" s="17"/>
      <c r="Y93" s="17"/>
      <c r="Z93" s="17"/>
      <c r="AA93" s="17"/>
    </row>
    <row r="94" spans="1:27">
      <c r="A94" s="11"/>
      <c r="B94" s="28"/>
      <c r="C94" s="9"/>
      <c r="E94" s="16"/>
      <c r="F94" s="16"/>
      <c r="K94" s="9"/>
      <c r="L94" s="9"/>
      <c r="M94" s="9"/>
      <c r="N94" s="22"/>
      <c r="O94" s="22"/>
      <c r="Q94" s="9"/>
      <c r="R94" s="9"/>
      <c r="S94" s="9"/>
      <c r="T94" s="9"/>
      <c r="U94" s="9"/>
      <c r="V94" s="9"/>
      <c r="W94" s="17"/>
      <c r="X94" s="17"/>
      <c r="Y94" s="17"/>
      <c r="Z94" s="17"/>
      <c r="AA94" s="17"/>
    </row>
    <row r="95" spans="1:27">
      <c r="A95" s="11"/>
      <c r="B95" s="28"/>
      <c r="C95" s="9"/>
      <c r="E95" s="16"/>
      <c r="F95" s="16"/>
      <c r="K95" s="9"/>
      <c r="L95" s="9"/>
      <c r="M95" s="9"/>
      <c r="N95" s="22"/>
      <c r="O95" s="22"/>
      <c r="Q95" s="9"/>
      <c r="R95" s="9"/>
      <c r="S95" s="9"/>
      <c r="T95" s="9"/>
      <c r="U95" s="9"/>
      <c r="V95" s="9"/>
      <c r="W95" s="17"/>
      <c r="X95" s="17"/>
      <c r="Y95" s="17"/>
      <c r="Z95" s="17"/>
      <c r="AA95" s="17"/>
    </row>
    <row r="96" spans="1:27">
      <c r="A96" s="11"/>
      <c r="B96" s="28"/>
      <c r="C96" s="9"/>
      <c r="E96" s="16"/>
      <c r="F96" s="16"/>
      <c r="K96" s="9"/>
      <c r="L96" s="9"/>
      <c r="M96" s="9"/>
      <c r="N96" s="22"/>
      <c r="O96" s="22"/>
      <c r="Q96" s="9"/>
      <c r="R96" s="9"/>
      <c r="S96" s="9"/>
      <c r="T96" s="9"/>
      <c r="U96" s="9"/>
      <c r="V96" s="9"/>
      <c r="W96" s="17"/>
      <c r="X96" s="17"/>
      <c r="Y96" s="17"/>
      <c r="Z96" s="17"/>
      <c r="AA96" s="17"/>
    </row>
    <row r="97" spans="1:27">
      <c r="A97" s="11"/>
      <c r="B97" s="28"/>
      <c r="C97" s="9"/>
      <c r="E97" s="16"/>
      <c r="F97" s="16"/>
      <c r="K97" s="9"/>
      <c r="L97" s="9"/>
      <c r="M97" s="9"/>
      <c r="N97" s="22"/>
      <c r="O97" s="22"/>
      <c r="Q97" s="9"/>
      <c r="R97" s="9"/>
      <c r="S97" s="9"/>
      <c r="T97" s="9"/>
      <c r="U97" s="9"/>
      <c r="V97" s="9"/>
      <c r="W97" s="17"/>
      <c r="X97" s="17"/>
      <c r="Y97" s="17"/>
      <c r="Z97" s="17"/>
      <c r="AA97" s="17"/>
    </row>
    <row r="98" spans="1:27">
      <c r="A98" s="11"/>
      <c r="B98" s="28"/>
      <c r="C98" s="9"/>
      <c r="E98" s="16"/>
      <c r="F98" s="16"/>
      <c r="K98" s="9"/>
      <c r="L98" s="9"/>
      <c r="M98" s="9"/>
      <c r="N98" s="22"/>
      <c r="O98" s="22"/>
      <c r="Q98" s="9"/>
      <c r="R98" s="9"/>
      <c r="S98" s="9"/>
      <c r="T98" s="9"/>
      <c r="U98" s="9"/>
      <c r="V98" s="9"/>
      <c r="W98" s="17"/>
      <c r="X98" s="17"/>
      <c r="Y98" s="17"/>
      <c r="Z98" s="17"/>
      <c r="AA98" s="17"/>
    </row>
    <row r="99" spans="1:27">
      <c r="A99" s="11"/>
      <c r="B99" s="28"/>
      <c r="C99" s="9"/>
      <c r="E99" s="16"/>
      <c r="F99" s="16"/>
      <c r="K99" s="9"/>
      <c r="L99" s="9"/>
      <c r="M99" s="9"/>
      <c r="N99" s="22"/>
      <c r="O99" s="22"/>
      <c r="Q99" s="9"/>
      <c r="R99" s="9"/>
      <c r="S99" s="9"/>
      <c r="T99" s="9"/>
      <c r="U99" s="9"/>
      <c r="V99" s="9"/>
      <c r="W99" s="17"/>
      <c r="X99" s="17"/>
      <c r="Y99" s="17"/>
      <c r="Z99" s="17"/>
      <c r="AA99" s="17"/>
    </row>
    <row r="100" spans="1:27">
      <c r="A100" s="11"/>
      <c r="B100" s="28"/>
      <c r="C100" s="9"/>
      <c r="E100" s="16"/>
      <c r="F100" s="16"/>
      <c r="K100" s="9"/>
      <c r="L100" s="9"/>
      <c r="M100" s="9"/>
      <c r="N100" s="22"/>
      <c r="O100" s="22"/>
      <c r="Q100" s="9"/>
      <c r="R100" s="9"/>
      <c r="S100" s="9"/>
      <c r="T100" s="9"/>
      <c r="U100" s="9"/>
      <c r="V100" s="9"/>
      <c r="W100" s="17"/>
      <c r="X100" s="17"/>
      <c r="Y100" s="17"/>
      <c r="Z100" s="17"/>
      <c r="AA100" s="17"/>
    </row>
    <row r="101" spans="1:27">
      <c r="A101" s="11"/>
      <c r="B101" s="28"/>
      <c r="C101" s="9"/>
      <c r="E101" s="16"/>
      <c r="F101" s="16"/>
      <c r="K101" s="9"/>
      <c r="L101" s="9"/>
      <c r="M101" s="9"/>
      <c r="N101" s="22"/>
      <c r="O101" s="22"/>
      <c r="Q101" s="9"/>
      <c r="R101" s="9"/>
      <c r="S101" s="9"/>
      <c r="T101" s="9"/>
      <c r="U101" s="9"/>
      <c r="V101" s="9"/>
      <c r="W101" s="17"/>
      <c r="X101" s="17"/>
      <c r="Y101" s="17"/>
      <c r="Z101" s="17"/>
      <c r="AA101" s="17"/>
    </row>
    <row r="102" spans="1:27">
      <c r="A102" s="11"/>
      <c r="B102" s="28"/>
      <c r="C102" s="9"/>
      <c r="E102" s="16"/>
      <c r="F102" s="16"/>
      <c r="K102" s="9"/>
      <c r="L102" s="9"/>
      <c r="M102" s="9"/>
      <c r="N102" s="22"/>
      <c r="O102" s="22"/>
      <c r="Q102" s="9"/>
      <c r="R102" s="9"/>
      <c r="S102" s="9"/>
      <c r="T102" s="9"/>
      <c r="U102" s="9"/>
      <c r="V102" s="9"/>
      <c r="W102" s="17"/>
      <c r="X102" s="17"/>
      <c r="Y102" s="17"/>
      <c r="Z102" s="17"/>
      <c r="AA102" s="17"/>
    </row>
    <row r="103" spans="1:27">
      <c r="A103" s="11"/>
      <c r="B103" s="28"/>
      <c r="C103" s="9"/>
      <c r="E103" s="16"/>
      <c r="F103" s="16"/>
      <c r="K103" s="9"/>
      <c r="L103" s="9"/>
      <c r="M103" s="9"/>
      <c r="N103" s="22"/>
      <c r="O103" s="22"/>
      <c r="Q103" s="9"/>
      <c r="R103" s="9"/>
      <c r="S103" s="9"/>
      <c r="T103" s="9"/>
      <c r="U103" s="9"/>
      <c r="V103" s="9"/>
      <c r="W103" s="17"/>
      <c r="X103" s="17"/>
      <c r="Y103" s="17"/>
      <c r="Z103" s="17"/>
      <c r="AA103" s="17"/>
    </row>
    <row r="104" spans="1:27">
      <c r="A104" s="11"/>
      <c r="B104" s="28"/>
      <c r="C104" s="9"/>
      <c r="E104" s="16"/>
      <c r="F104" s="16"/>
      <c r="K104" s="9"/>
      <c r="L104" s="9"/>
      <c r="M104" s="9"/>
      <c r="N104" s="22"/>
      <c r="O104" s="22"/>
      <c r="Q104" s="9"/>
      <c r="R104" s="9"/>
      <c r="S104" s="9"/>
      <c r="T104" s="9"/>
      <c r="U104" s="9"/>
      <c r="V104" s="9"/>
      <c r="W104" s="17"/>
      <c r="X104" s="17"/>
      <c r="Y104" s="17"/>
      <c r="Z104" s="17"/>
      <c r="AA104" s="17"/>
    </row>
    <row r="105" spans="1:27">
      <c r="A105" s="11"/>
      <c r="B105" s="28"/>
      <c r="C105" s="9"/>
      <c r="E105" s="16"/>
      <c r="F105" s="16"/>
      <c r="K105" s="9"/>
      <c r="L105" s="9"/>
      <c r="M105" s="9"/>
      <c r="N105" s="22"/>
      <c r="O105" s="22"/>
      <c r="Q105" s="9"/>
      <c r="R105" s="9"/>
      <c r="S105" s="9"/>
      <c r="T105" s="9"/>
      <c r="U105" s="9"/>
      <c r="V105" s="9"/>
      <c r="W105" s="17"/>
      <c r="X105" s="17"/>
      <c r="Y105" s="17"/>
      <c r="Z105" s="17"/>
      <c r="AA105" s="17"/>
    </row>
    <row r="106" spans="1:27">
      <c r="A106" s="11"/>
      <c r="B106" s="28"/>
      <c r="C106" s="9"/>
      <c r="E106" s="16"/>
      <c r="F106" s="16"/>
      <c r="K106" s="9"/>
      <c r="L106" s="9"/>
      <c r="M106" s="9"/>
      <c r="N106" s="22"/>
      <c r="O106" s="22"/>
      <c r="Q106" s="9"/>
      <c r="R106" s="9"/>
      <c r="S106" s="9"/>
      <c r="T106" s="9"/>
      <c r="U106" s="9"/>
      <c r="V106" s="9"/>
      <c r="W106" s="17"/>
      <c r="X106" s="17"/>
      <c r="Y106" s="17"/>
      <c r="Z106" s="17"/>
      <c r="AA106" s="17"/>
    </row>
    <row r="107" spans="1:27">
      <c r="A107" s="11"/>
      <c r="B107" s="28"/>
      <c r="C107" s="9"/>
      <c r="E107" s="16"/>
      <c r="F107" s="16"/>
      <c r="K107" s="9"/>
      <c r="L107" s="9"/>
      <c r="M107" s="9"/>
      <c r="N107" s="22"/>
      <c r="O107" s="22"/>
      <c r="Q107" s="9"/>
      <c r="R107" s="9"/>
      <c r="S107" s="9"/>
      <c r="T107" s="9"/>
      <c r="U107" s="9"/>
      <c r="V107" s="9"/>
      <c r="W107" s="17"/>
      <c r="X107" s="17"/>
      <c r="Y107" s="17"/>
      <c r="Z107" s="17"/>
      <c r="AA107" s="17"/>
    </row>
    <row r="108" spans="1:27">
      <c r="A108" s="11"/>
      <c r="B108" s="28"/>
      <c r="C108" s="9"/>
      <c r="E108" s="16"/>
      <c r="F108" s="16"/>
      <c r="K108" s="9"/>
      <c r="L108" s="9"/>
      <c r="M108" s="9"/>
      <c r="N108" s="22"/>
      <c r="O108" s="22"/>
      <c r="Q108" s="9"/>
      <c r="R108" s="9"/>
      <c r="S108" s="9"/>
      <c r="T108" s="9"/>
      <c r="U108" s="9"/>
      <c r="V108" s="9"/>
      <c r="W108" s="17"/>
      <c r="X108" s="17"/>
      <c r="Y108" s="17"/>
      <c r="Z108" s="17"/>
      <c r="AA108" s="17"/>
    </row>
    <row r="109" spans="1:27">
      <c r="A109" s="11"/>
      <c r="B109" s="28"/>
      <c r="C109" s="9"/>
      <c r="E109" s="16"/>
      <c r="F109" s="16"/>
      <c r="K109" s="9"/>
      <c r="L109" s="9"/>
      <c r="M109" s="9"/>
      <c r="N109" s="22"/>
      <c r="O109" s="22"/>
      <c r="Q109" s="9"/>
      <c r="R109" s="9"/>
      <c r="S109" s="9"/>
      <c r="T109" s="9"/>
      <c r="U109" s="9"/>
      <c r="V109" s="9"/>
      <c r="W109" s="17"/>
      <c r="X109" s="17"/>
      <c r="Y109" s="17"/>
      <c r="Z109" s="17"/>
      <c r="AA109" s="17"/>
    </row>
    <row r="110" spans="1:27">
      <c r="A110" s="11"/>
      <c r="B110" s="28"/>
      <c r="C110" s="9"/>
      <c r="E110" s="16"/>
      <c r="F110" s="16"/>
      <c r="K110" s="9"/>
      <c r="L110" s="9"/>
      <c r="M110" s="9"/>
      <c r="N110" s="22"/>
      <c r="O110" s="22"/>
    </row>
    <row r="111" spans="1:27">
      <c r="A111" s="11"/>
      <c r="B111" s="28"/>
      <c r="C111" s="9"/>
      <c r="E111" s="16"/>
      <c r="F111" s="16"/>
      <c r="K111" s="9"/>
      <c r="L111" s="9"/>
      <c r="M111" s="9"/>
      <c r="N111" s="22"/>
      <c r="O111" s="22"/>
    </row>
    <row r="112" spans="1:27">
      <c r="A112" s="11"/>
      <c r="B112" s="28"/>
      <c r="C112" s="9"/>
      <c r="E112" s="16"/>
      <c r="F112" s="16"/>
      <c r="K112" s="9"/>
      <c r="L112" s="9"/>
      <c r="M112" s="9"/>
      <c r="N112" s="22"/>
      <c r="O112" s="22"/>
    </row>
    <row r="113" spans="1:15">
      <c r="A113" s="11"/>
      <c r="B113" s="28"/>
      <c r="C113" s="9"/>
      <c r="E113" s="16"/>
      <c r="F113" s="16"/>
      <c r="K113" s="9"/>
      <c r="L113" s="9"/>
      <c r="M113" s="9"/>
      <c r="N113" s="22"/>
      <c r="O113" s="22"/>
    </row>
    <row r="114" spans="1:15">
      <c r="A114" s="11"/>
      <c r="B114" s="28"/>
      <c r="C114" s="9"/>
      <c r="E114" s="16"/>
      <c r="F114" s="16"/>
      <c r="K114" s="9"/>
      <c r="L114" s="9"/>
      <c r="M114" s="9"/>
      <c r="N114" s="22"/>
      <c r="O114" s="22"/>
    </row>
    <row r="115" spans="1:15">
      <c r="A115" s="11"/>
      <c r="B115" s="28"/>
      <c r="C115" s="9"/>
      <c r="E115" s="16"/>
      <c r="F115" s="16"/>
      <c r="K115" s="9"/>
      <c r="L115" s="9"/>
      <c r="M115" s="9"/>
      <c r="N115" s="22"/>
      <c r="O115" s="22"/>
    </row>
    <row r="116" spans="1:15">
      <c r="A116" s="11"/>
      <c r="B116" s="28"/>
      <c r="C116" s="9"/>
      <c r="E116" s="16"/>
      <c r="F116" s="16"/>
      <c r="K116" s="9"/>
      <c r="L116" s="9"/>
      <c r="M116" s="9"/>
      <c r="N116" s="22"/>
      <c r="O116" s="22"/>
    </row>
    <row r="117" spans="1:15">
      <c r="A117" s="11"/>
      <c r="B117" s="28"/>
      <c r="C117" s="9"/>
      <c r="E117" s="16"/>
      <c r="F117" s="16"/>
      <c r="K117" s="9"/>
      <c r="L117" s="9"/>
      <c r="M117" s="9"/>
      <c r="N117" s="22"/>
      <c r="O117" s="22"/>
    </row>
    <row r="118" spans="1:15">
      <c r="A118" s="11"/>
      <c r="B118" s="28"/>
      <c r="C118" s="9"/>
      <c r="E118" s="16"/>
      <c r="F118" s="16"/>
      <c r="K118" s="9"/>
      <c r="L118" s="9"/>
      <c r="M118" s="9"/>
      <c r="N118" s="22"/>
      <c r="O118" s="22"/>
    </row>
    <row r="119" spans="1:15">
      <c r="A119" s="11"/>
      <c r="B119" s="28"/>
      <c r="C119" s="9"/>
      <c r="E119" s="16"/>
      <c r="F119" s="16"/>
      <c r="K119" s="9"/>
      <c r="L119" s="9"/>
      <c r="M119" s="9"/>
      <c r="N119" s="22"/>
      <c r="O119" s="22"/>
    </row>
    <row r="120" spans="1:15">
      <c r="A120" s="11"/>
      <c r="B120" s="28"/>
      <c r="C120" s="9"/>
      <c r="E120" s="16"/>
      <c r="F120" s="16"/>
    </row>
    <row r="121" spans="1:15">
      <c r="E121" s="16"/>
      <c r="F121" s="16"/>
    </row>
    <row r="122" spans="1:15">
      <c r="E122" s="16"/>
      <c r="F122" s="16"/>
    </row>
    <row r="123" spans="1:15">
      <c r="E123" s="16"/>
      <c r="F123" s="16"/>
    </row>
    <row r="124" spans="1:15">
      <c r="E124" s="16"/>
      <c r="F124" s="16"/>
    </row>
    <row r="125" spans="1:15">
      <c r="E125" s="16"/>
      <c r="F125" s="16"/>
    </row>
    <row r="126" spans="1:15">
      <c r="E126" s="16"/>
      <c r="F126" s="16"/>
    </row>
    <row r="127" spans="1:15">
      <c r="E127" s="16"/>
      <c r="F127" s="16"/>
    </row>
    <row r="128" spans="1:15">
      <c r="E128" s="16"/>
      <c r="F128" s="16"/>
    </row>
    <row r="129" spans="5:6">
      <c r="E129" s="16"/>
      <c r="F129" s="16"/>
    </row>
    <row r="130" spans="5:6">
      <c r="E130" s="16"/>
      <c r="F130" s="16"/>
    </row>
    <row r="131" spans="5:6">
      <c r="E131" s="16"/>
      <c r="F131" s="16"/>
    </row>
    <row r="132" spans="5:6">
      <c r="E132" s="16"/>
      <c r="F132" s="16"/>
    </row>
    <row r="133" spans="5:6">
      <c r="E133" s="16"/>
      <c r="F133" s="16"/>
    </row>
    <row r="134" spans="5:6">
      <c r="E134" s="16"/>
      <c r="F134" s="16"/>
    </row>
    <row r="135" spans="5:6">
      <c r="E135" s="16"/>
      <c r="F135" s="16"/>
    </row>
    <row r="136" spans="5:6">
      <c r="E136" s="16"/>
      <c r="F136" s="16"/>
    </row>
    <row r="137" spans="5:6">
      <c r="E137" s="16"/>
      <c r="F137" s="16"/>
    </row>
    <row r="138" spans="5:6">
      <c r="E138" s="16"/>
      <c r="F138" s="16"/>
    </row>
    <row r="139" spans="5:6">
      <c r="E139" s="16"/>
      <c r="F139" s="16"/>
    </row>
    <row r="140" spans="5:6">
      <c r="E140" s="16"/>
      <c r="F140" s="16"/>
    </row>
    <row r="141" spans="5:6">
      <c r="E141" s="16"/>
      <c r="F141" s="16"/>
    </row>
    <row r="142" spans="5:6">
      <c r="E142" s="16"/>
      <c r="F142" s="16"/>
    </row>
  </sheetData>
  <phoneticPr fontId="1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2"/>
  <sheetViews>
    <sheetView zoomScale="90" zoomScaleNormal="90" zoomScalePageLayoutView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6" sqref="G16"/>
    </sheetView>
  </sheetViews>
  <sheetFormatPr defaultColWidth="9.140625" defaultRowHeight="12.75"/>
  <cols>
    <col min="1" max="1" width="9.140625" style="3" customWidth="1"/>
    <col min="2" max="3" width="13.28515625" style="2" customWidth="1"/>
    <col min="4" max="4" width="12.7109375" style="47" customWidth="1"/>
    <col min="5" max="5" width="10" style="11" customWidth="1"/>
    <col min="6" max="6" width="12" style="11" customWidth="1"/>
    <col min="7" max="7" width="12.42578125" style="52" customWidth="1"/>
    <col min="8" max="9" width="12.42578125" style="16" customWidth="1"/>
    <col min="10" max="10" width="12.42578125" style="52" customWidth="1"/>
    <col min="11" max="12" width="12.42578125" style="16" customWidth="1"/>
    <col min="13" max="13" width="12.42578125" style="52" customWidth="1"/>
    <col min="14" max="14" width="9.42578125" style="17" bestFit="1" customWidth="1"/>
    <col min="15" max="15" width="9.28515625" style="17" bestFit="1" customWidth="1"/>
    <col min="16" max="16" width="12" style="17" bestFit="1" customWidth="1"/>
    <col min="17" max="19" width="9.140625" style="23"/>
    <col min="20" max="20" width="9.42578125" style="23" bestFit="1" customWidth="1"/>
    <col min="21" max="21" width="9.140625" style="23"/>
    <col min="22" max="22" width="9.42578125" style="23" bestFit="1" customWidth="1"/>
    <col min="23" max="24" width="12.42578125" style="23" customWidth="1"/>
    <col min="25" max="26" width="9.140625" style="24" customWidth="1"/>
    <col min="27" max="27" width="11.28515625" style="25" customWidth="1"/>
    <col min="28" max="30" width="9.140625" style="24"/>
    <col min="31" max="31" width="12.28515625" style="24" customWidth="1"/>
    <col min="32" max="16384" width="9.140625" style="4"/>
  </cols>
  <sheetData>
    <row r="1" spans="1:31" ht="15.75">
      <c r="A1" s="1" t="s">
        <v>0</v>
      </c>
    </row>
    <row r="2" spans="1:31" ht="15.75">
      <c r="A2" s="1" t="s">
        <v>8</v>
      </c>
    </row>
    <row r="3" spans="1:31">
      <c r="A3" s="11"/>
      <c r="C3" s="9"/>
      <c r="G3" s="47"/>
      <c r="H3" s="9"/>
      <c r="I3" s="9"/>
      <c r="J3" s="47"/>
      <c r="K3" s="9"/>
      <c r="L3" s="9"/>
      <c r="M3" s="47"/>
    </row>
    <row r="4" spans="1:31">
      <c r="A4" s="11"/>
      <c r="B4" s="28"/>
      <c r="C4" s="6"/>
      <c r="D4" s="48"/>
      <c r="F4" s="18"/>
      <c r="G4" s="53"/>
      <c r="H4" s="11"/>
      <c r="I4" s="11"/>
      <c r="J4" s="53"/>
      <c r="K4" s="11"/>
      <c r="L4" s="11"/>
      <c r="M4" s="53"/>
      <c r="N4" s="11"/>
    </row>
    <row r="5" spans="1:31">
      <c r="A5" s="11"/>
      <c r="B5" s="31"/>
      <c r="C5" s="5"/>
      <c r="D5" s="49"/>
      <c r="F5" s="17"/>
      <c r="G5" s="47"/>
      <c r="H5" s="9"/>
      <c r="I5" s="9"/>
      <c r="J5" s="47"/>
      <c r="K5" s="9"/>
      <c r="L5" s="9"/>
      <c r="M5" s="47"/>
      <c r="P5" s="9"/>
      <c r="Y5" s="23"/>
      <c r="AA5" s="26"/>
    </row>
    <row r="6" spans="1:31">
      <c r="A6" s="11"/>
      <c r="B6" s="6"/>
      <c r="C6" s="6"/>
      <c r="D6" s="50"/>
      <c r="E6" s="19"/>
      <c r="F6" s="17"/>
    </row>
    <row r="8" spans="1:31" s="7" customFormat="1" ht="14.25">
      <c r="A8" s="43" t="s">
        <v>6</v>
      </c>
      <c r="B8" s="44" t="s">
        <v>17</v>
      </c>
      <c r="C8" s="44" t="s">
        <v>18</v>
      </c>
      <c r="D8" s="51" t="s">
        <v>19</v>
      </c>
      <c r="E8" s="45" t="s">
        <v>20</v>
      </c>
      <c r="F8" s="45" t="s">
        <v>21</v>
      </c>
      <c r="G8" s="51" t="s">
        <v>22</v>
      </c>
      <c r="H8" s="45" t="s">
        <v>23</v>
      </c>
      <c r="I8" s="45" t="s">
        <v>24</v>
      </c>
      <c r="J8" s="51" t="s">
        <v>25</v>
      </c>
      <c r="K8" s="45" t="s">
        <v>26</v>
      </c>
      <c r="L8" s="45" t="s">
        <v>27</v>
      </c>
      <c r="M8" s="51" t="s">
        <v>28</v>
      </c>
      <c r="N8" s="21"/>
      <c r="O8" s="21"/>
      <c r="P8" s="21"/>
      <c r="Q8" s="10"/>
      <c r="R8" s="21"/>
      <c r="S8" s="10"/>
      <c r="T8" s="21"/>
      <c r="U8" s="10"/>
      <c r="V8" s="21"/>
      <c r="W8" s="21"/>
      <c r="X8" s="21"/>
      <c r="Y8" s="21"/>
      <c r="Z8" s="21"/>
      <c r="AA8" s="21"/>
      <c r="AB8" s="27"/>
      <c r="AC8" s="27"/>
      <c r="AD8" s="27"/>
      <c r="AE8" s="27"/>
    </row>
    <row r="9" spans="1:31" s="24" customFormat="1" ht="13.5" customHeight="1">
      <c r="A9" s="12">
        <v>20</v>
      </c>
      <c r="B9" s="15">
        <f t="shared" ref="B9:B40" si="0">EXP(sel*(A/LN(sel)*(1-sel)-B*cc^x*(cc-sel)/(LN(cc/sel))))</f>
        <v>0.99978672597807927</v>
      </c>
      <c r="C9" s="15">
        <f t="shared" ref="C9:C40" si="1">EXP(A/LN(sel)*(1-sel)-B*cc^x*(cc-sel)/LN(cc/sel))</f>
        <v>0.99976303167247593</v>
      </c>
      <c r="D9" s="15">
        <f t="shared" ref="D9:D40" si="2">EXP(-(A+B/LN(cc)*cc^x*(cc-1)))</f>
        <v>0.99975036097160142</v>
      </c>
      <c r="E9" s="13">
        <f t="shared" ref="E9:F71" si="3">F10/B9</f>
        <v>99995.077040026983</v>
      </c>
      <c r="F9" s="14">
        <f t="shared" si="3"/>
        <v>99998.732629585909</v>
      </c>
      <c r="G9" s="14">
        <v>100000</v>
      </c>
      <c r="H9" s="13">
        <f t="shared" ref="H9:I71" si="4">E9-F10</f>
        <v>21.326352252595825</v>
      </c>
      <c r="I9" s="14">
        <f t="shared" si="4"/>
        <v>23.696532425761689</v>
      </c>
      <c r="J9" s="14">
        <f>G9-G10</f>
        <v>24.963902839852381</v>
      </c>
      <c r="K9" s="54">
        <f t="shared" ref="K9:K40" si="5">sel^2*(A+B*cc^x)</f>
        <v>2.0085557075472953E-4</v>
      </c>
      <c r="L9" s="15">
        <f t="shared" ref="L9:L40" si="6">sel*(A+B*cc^x)</f>
        <v>2.2317285639414391E-4</v>
      </c>
      <c r="M9" s="15">
        <f t="shared" ref="M9:M40" si="7">A+B*cc^x</f>
        <v>2.4796984043793768E-4</v>
      </c>
      <c r="N9" s="22"/>
      <c r="O9" s="22"/>
      <c r="P9" s="17"/>
      <c r="Q9" s="9"/>
      <c r="R9" s="9"/>
      <c r="S9" s="9"/>
      <c r="T9" s="9"/>
      <c r="U9" s="9"/>
      <c r="V9" s="9"/>
      <c r="W9" s="17"/>
      <c r="X9" s="17"/>
      <c r="Y9" s="17"/>
      <c r="Z9" s="17"/>
      <c r="AA9" s="17"/>
    </row>
    <row r="10" spans="1:31">
      <c r="A10" s="3">
        <f t="shared" ref="A10:A27" si="8">A9+1</f>
        <v>21</v>
      </c>
      <c r="B10" s="2">
        <f t="shared" si="0"/>
        <v>0.99978358070196294</v>
      </c>
      <c r="C10" s="2">
        <f t="shared" si="1"/>
        <v>0.99975953700466968</v>
      </c>
      <c r="D10" s="47">
        <f t="shared" si="2"/>
        <v>0.99974668279283296</v>
      </c>
      <c r="E10" s="16">
        <f t="shared" si="3"/>
        <v>99970.04043624537</v>
      </c>
      <c r="F10" s="16">
        <f t="shared" si="3"/>
        <v>99973.750687774387</v>
      </c>
      <c r="G10" s="52">
        <f>G9*D9</f>
        <v>99975.036097160148</v>
      </c>
      <c r="H10" s="16">
        <f t="shared" si="4"/>
        <v>21.635445975945913</v>
      </c>
      <c r="I10" s="16">
        <f t="shared" si="4"/>
        <v>24.039987544791074</v>
      </c>
      <c r="J10" s="52">
        <f t="shared" ref="J10:J73" si="9">G10-G11</f>
        <v>25.325396930551506</v>
      </c>
      <c r="K10" s="9">
        <f t="shared" si="5"/>
        <v>2.0366486152831599E-4</v>
      </c>
      <c r="L10" s="9">
        <f t="shared" si="6"/>
        <v>2.2629429058701776E-4</v>
      </c>
      <c r="M10" s="47">
        <f t="shared" si="7"/>
        <v>2.5143810065224195E-4</v>
      </c>
      <c r="N10" s="22"/>
      <c r="O10" s="22"/>
      <c r="Q10" s="9"/>
      <c r="R10" s="9"/>
      <c r="S10" s="9"/>
      <c r="T10" s="9"/>
      <c r="U10" s="9"/>
      <c r="V10" s="9"/>
      <c r="W10" s="17"/>
      <c r="X10" s="17"/>
      <c r="Y10" s="17"/>
      <c r="Z10" s="17"/>
      <c r="AA10" s="17"/>
    </row>
    <row r="11" spans="1:31">
      <c r="A11" s="3">
        <f t="shared" si="8"/>
        <v>22</v>
      </c>
      <c r="B11" s="2">
        <f t="shared" si="0"/>
        <v>0.99978004542341958</v>
      </c>
      <c r="C11" s="2">
        <f t="shared" si="1"/>
        <v>0.99975560901263716</v>
      </c>
      <c r="D11" s="47">
        <f t="shared" si="2"/>
        <v>0.99974254853605071</v>
      </c>
      <c r="E11" s="16">
        <f t="shared" si="3"/>
        <v>99944.633228704013</v>
      </c>
      <c r="F11" s="16">
        <f t="shared" si="3"/>
        <v>99948.404990269424</v>
      </c>
      <c r="G11" s="52">
        <f t="shared" ref="G11:G74" si="10">G10*D10</f>
        <v>99949.710700229596</v>
      </c>
      <c r="H11" s="16">
        <f t="shared" si="4"/>
        <v>21.983279483305523</v>
      </c>
      <c r="I11" s="16">
        <f t="shared" si="4"/>
        <v>24.426489380915882</v>
      </c>
      <c r="J11" s="52">
        <f t="shared" si="9"/>
        <v>25.732199341087835</v>
      </c>
      <c r="K11" s="9">
        <f t="shared" si="5"/>
        <v>2.0682250435782718E-4</v>
      </c>
      <c r="L11" s="9">
        <f t="shared" si="6"/>
        <v>2.2980278261980797E-4</v>
      </c>
      <c r="M11" s="47">
        <f t="shared" si="7"/>
        <v>2.5533642513311995E-4</v>
      </c>
      <c r="N11" s="22"/>
      <c r="O11" s="22"/>
      <c r="Q11" s="9"/>
      <c r="R11" s="9"/>
      <c r="S11" s="9"/>
      <c r="T11" s="9"/>
      <c r="U11" s="9"/>
      <c r="V11" s="9"/>
      <c r="W11" s="17"/>
      <c r="X11" s="17"/>
      <c r="Y11" s="17"/>
      <c r="Z11" s="17"/>
      <c r="AA11" s="17"/>
    </row>
    <row r="12" spans="1:31">
      <c r="A12" s="3">
        <f t="shared" si="8"/>
        <v>23</v>
      </c>
      <c r="B12" s="2">
        <f t="shared" si="0"/>
        <v>0.99977607178525907</v>
      </c>
      <c r="C12" s="2">
        <f t="shared" si="1"/>
        <v>0.9997511939680146</v>
      </c>
      <c r="D12" s="47">
        <f t="shared" si="2"/>
        <v>0.99973790165183529</v>
      </c>
      <c r="E12" s="16">
        <f t="shared" si="3"/>
        <v>99918.808983154217</v>
      </c>
      <c r="F12" s="16">
        <f t="shared" si="3"/>
        <v>99922.649949220708</v>
      </c>
      <c r="G12" s="52">
        <f t="shared" si="10"/>
        <v>99923.978500888508</v>
      </c>
      <c r="H12" s="16">
        <f t="shared" si="4"/>
        <v>22.374640514637576</v>
      </c>
      <c r="I12" s="16">
        <f t="shared" si="4"/>
        <v>24.861358039328479</v>
      </c>
      <c r="J12" s="52">
        <f t="shared" si="9"/>
        <v>26.189909707129118</v>
      </c>
      <c r="K12" s="9">
        <f t="shared" si="5"/>
        <v>2.1037169489819774E-4</v>
      </c>
      <c r="L12" s="9">
        <f t="shared" si="6"/>
        <v>2.3374632766466413E-4</v>
      </c>
      <c r="M12" s="47">
        <f t="shared" si="7"/>
        <v>2.5971814184962681E-4</v>
      </c>
      <c r="N12" s="22"/>
      <c r="O12" s="22"/>
      <c r="Q12" s="9"/>
      <c r="R12" s="9"/>
      <c r="S12" s="9"/>
      <c r="T12" s="9"/>
      <c r="U12" s="9"/>
      <c r="V12" s="9"/>
      <c r="W12" s="17"/>
      <c r="X12" s="17"/>
      <c r="Y12" s="17"/>
      <c r="Z12" s="17"/>
      <c r="AA12" s="17"/>
    </row>
    <row r="13" spans="1:31">
      <c r="A13" s="3">
        <f t="shared" si="8"/>
        <v>24</v>
      </c>
      <c r="B13" s="2">
        <f t="shared" si="0"/>
        <v>0.99977160543481891</v>
      </c>
      <c r="C13" s="2">
        <f t="shared" si="1"/>
        <v>0.99974623148113262</v>
      </c>
      <c r="D13" s="47">
        <f t="shared" si="2"/>
        <v>0.99973267857975967</v>
      </c>
      <c r="E13" s="16">
        <f t="shared" si="3"/>
        <v>99892.515526740826</v>
      </c>
      <c r="F13" s="16">
        <f t="shared" si="3"/>
        <v>99896.434342639579</v>
      </c>
      <c r="G13" s="52">
        <f t="shared" si="10"/>
        <v>99897.788591181379</v>
      </c>
      <c r="H13" s="16">
        <f t="shared" si="4"/>
        <v>22.814907648571534</v>
      </c>
      <c r="I13" s="16">
        <f t="shared" si="4"/>
        <v>25.35057018326188</v>
      </c>
      <c r="J13" s="52">
        <f t="shared" si="9"/>
        <v>26.704818725062069</v>
      </c>
      <c r="K13" s="9">
        <f t="shared" si="5"/>
        <v>2.1436098506557422E-4</v>
      </c>
      <c r="L13" s="9">
        <f t="shared" si="6"/>
        <v>2.3817887229508246E-4</v>
      </c>
      <c r="M13" s="47">
        <f t="shared" si="7"/>
        <v>2.6464319143898051E-4</v>
      </c>
      <c r="N13" s="22"/>
      <c r="O13" s="22"/>
      <c r="Q13" s="9"/>
      <c r="R13" s="9"/>
      <c r="S13" s="9"/>
      <c r="T13" s="9"/>
      <c r="U13" s="9"/>
      <c r="V13" s="9"/>
      <c r="W13" s="17"/>
      <c r="X13" s="17"/>
      <c r="Y13" s="17"/>
      <c r="Z13" s="17"/>
      <c r="AA13" s="17"/>
    </row>
    <row r="14" spans="1:31">
      <c r="A14" s="3">
        <f t="shared" si="8"/>
        <v>25</v>
      </c>
      <c r="B14" s="2">
        <f t="shared" si="0"/>
        <v>0.99976658528074147</v>
      </c>
      <c r="C14" s="2">
        <f t="shared" si="1"/>
        <v>0.99974065367528064</v>
      </c>
      <c r="D14" s="47">
        <f t="shared" si="2"/>
        <v>0.99972680787931956</v>
      </c>
      <c r="E14" s="16">
        <f t="shared" si="3"/>
        <v>99865.694239839795</v>
      </c>
      <c r="F14" s="16">
        <f t="shared" si="3"/>
        <v>99869.700619092255</v>
      </c>
      <c r="G14" s="52">
        <f t="shared" si="10"/>
        <v>99871.083772456317</v>
      </c>
      <c r="H14" s="16">
        <f t="shared" si="4"/>
        <v>23.310122984548798</v>
      </c>
      <c r="I14" s="16">
        <f t="shared" si="4"/>
        <v>25.900839806388831</v>
      </c>
      <c r="J14" s="52">
        <f t="shared" si="9"/>
        <v>27.28399317045114</v>
      </c>
      <c r="K14" s="9">
        <f t="shared" si="5"/>
        <v>2.1884494721370547E-4</v>
      </c>
      <c r="L14" s="9">
        <f t="shared" si="6"/>
        <v>2.4316105245967271E-4</v>
      </c>
      <c r="M14" s="47">
        <f t="shared" si="7"/>
        <v>2.7017894717741413E-4</v>
      </c>
      <c r="N14" s="22"/>
      <c r="O14" s="22"/>
      <c r="Q14" s="9"/>
      <c r="R14" s="9"/>
      <c r="S14" s="9"/>
      <c r="T14" s="9"/>
      <c r="U14" s="9"/>
      <c r="V14" s="9"/>
      <c r="W14" s="17"/>
      <c r="X14" s="17"/>
      <c r="Y14" s="17"/>
      <c r="Z14" s="17"/>
      <c r="AA14" s="17"/>
    </row>
    <row r="15" spans="1:31">
      <c r="A15" s="3">
        <f t="shared" si="8"/>
        <v>26</v>
      </c>
      <c r="B15" s="2">
        <f t="shared" si="0"/>
        <v>0.99976094265764859</v>
      </c>
      <c r="C15" s="2">
        <f t="shared" si="1"/>
        <v>0.99973438425865035</v>
      </c>
      <c r="D15" s="47">
        <f t="shared" si="2"/>
        <v>0.99972020925317651</v>
      </c>
      <c r="E15" s="16">
        <f t="shared" si="3"/>
        <v>99838.279260786076</v>
      </c>
      <c r="F15" s="16">
        <f t="shared" si="3"/>
        <v>99842.384116855246</v>
      </c>
      <c r="G15" s="52">
        <f t="shared" si="10"/>
        <v>99843.799779285866</v>
      </c>
      <c r="H15" s="16">
        <f t="shared" si="4"/>
        <v>23.867073705026996</v>
      </c>
      <c r="I15" s="16">
        <f t="shared" si="4"/>
        <v>26.519708875319338</v>
      </c>
      <c r="J15" s="52">
        <f t="shared" si="9"/>
        <v>27.935371305939043</v>
      </c>
      <c r="K15" s="9">
        <f t="shared" si="5"/>
        <v>2.2388492066820494E-4</v>
      </c>
      <c r="L15" s="9">
        <f t="shared" si="6"/>
        <v>2.4876102296467217E-4</v>
      </c>
      <c r="M15" s="47">
        <f t="shared" si="7"/>
        <v>2.764011366274135E-4</v>
      </c>
      <c r="N15" s="22"/>
      <c r="O15" s="22"/>
      <c r="Q15" s="9"/>
      <c r="R15" s="9"/>
      <c r="S15" s="9"/>
      <c r="T15" s="9"/>
      <c r="U15" s="9"/>
      <c r="V15" s="9"/>
      <c r="W15" s="17"/>
      <c r="X15" s="17"/>
      <c r="Y15" s="17"/>
      <c r="Z15" s="17"/>
      <c r="AA15" s="17"/>
    </row>
    <row r="16" spans="1:31">
      <c r="A16" s="3">
        <f t="shared" si="8"/>
        <v>27</v>
      </c>
      <c r="B16" s="2">
        <f t="shared" si="0"/>
        <v>0.99975460038730701</v>
      </c>
      <c r="C16" s="2">
        <f t="shared" si="1"/>
        <v>0.99972733748128861</v>
      </c>
      <c r="D16" s="47">
        <f t="shared" si="2"/>
        <v>0.99971279244938138</v>
      </c>
      <c r="E16" s="16">
        <f t="shared" si="3"/>
        <v>99810.196592850465</v>
      </c>
      <c r="F16" s="16">
        <f t="shared" si="3"/>
        <v>99814.412187081049</v>
      </c>
      <c r="G16" s="52">
        <f t="shared" si="10"/>
        <v>99815.864407979927</v>
      </c>
      <c r="H16" s="16">
        <f t="shared" si="4"/>
        <v>24.493383586697746</v>
      </c>
      <c r="I16" s="16">
        <f t="shared" si="4"/>
        <v>27.215649030622444</v>
      </c>
      <c r="J16" s="52">
        <f t="shared" si="9"/>
        <v>28.667869929500739</v>
      </c>
      <c r="K16" s="9">
        <f t="shared" si="5"/>
        <v>2.2954985083106232E-4</v>
      </c>
      <c r="L16" s="9">
        <f t="shared" si="6"/>
        <v>2.5505538981229146E-4</v>
      </c>
      <c r="M16" s="47">
        <f t="shared" si="7"/>
        <v>2.8339487756921274E-4</v>
      </c>
      <c r="N16" s="22"/>
      <c r="O16" s="22"/>
      <c r="Q16" s="9"/>
      <c r="R16" s="9"/>
      <c r="S16" s="9"/>
      <c r="T16" s="9"/>
      <c r="U16" s="9"/>
      <c r="V16" s="9"/>
      <c r="W16" s="17"/>
      <c r="X16" s="17"/>
      <c r="Y16" s="17"/>
      <c r="Z16" s="17"/>
      <c r="AA16" s="17"/>
    </row>
    <row r="17" spans="1:27">
      <c r="A17" s="3">
        <f t="shared" si="8"/>
        <v>28</v>
      </c>
      <c r="B17" s="2">
        <f t="shared" si="0"/>
        <v>0.99974747172347</v>
      </c>
      <c r="C17" s="2">
        <f t="shared" si="1"/>
        <v>0.99971941696282496</v>
      </c>
      <c r="D17" s="47">
        <f t="shared" si="2"/>
        <v>0.9997044560275975</v>
      </c>
      <c r="E17" s="16">
        <f t="shared" si="3"/>
        <v>99781.363101543349</v>
      </c>
      <c r="F17" s="16">
        <f t="shared" si="3"/>
        <v>99785.703209263767</v>
      </c>
      <c r="G17" s="52">
        <f t="shared" si="10"/>
        <v>99787.196538050426</v>
      </c>
      <c r="H17" s="16">
        <f t="shared" si="4"/>
        <v>25.197615653843968</v>
      </c>
      <c r="I17" s="16">
        <f t="shared" si="4"/>
        <v>27.998175673099468</v>
      </c>
      <c r="J17" s="52">
        <f t="shared" si="9"/>
        <v>29.491504459758289</v>
      </c>
      <c r="K17" s="9">
        <f t="shared" si="5"/>
        <v>2.3591723233411406E-4</v>
      </c>
      <c r="L17" s="9">
        <f t="shared" si="6"/>
        <v>2.6213025814901563E-4</v>
      </c>
      <c r="M17" s="47">
        <f t="shared" si="7"/>
        <v>2.9125584238779513E-4</v>
      </c>
      <c r="N17" s="22"/>
      <c r="O17" s="22"/>
      <c r="Q17" s="9"/>
      <c r="R17" s="9"/>
      <c r="S17" s="9"/>
      <c r="T17" s="9"/>
      <c r="U17" s="9"/>
      <c r="V17" s="9"/>
      <c r="W17" s="17"/>
      <c r="X17" s="17"/>
      <c r="Y17" s="17"/>
      <c r="Z17" s="17"/>
      <c r="AA17" s="17"/>
    </row>
    <row r="18" spans="1:27">
      <c r="A18" s="3">
        <f t="shared" si="8"/>
        <v>29</v>
      </c>
      <c r="B18" s="2">
        <f t="shared" si="0"/>
        <v>0.99973945916599283</v>
      </c>
      <c r="C18" s="2">
        <f t="shared" si="1"/>
        <v>0.9997105143749776</v>
      </c>
      <c r="D18" s="47">
        <f t="shared" si="2"/>
        <v>0.99969508597249268</v>
      </c>
      <c r="E18" s="16">
        <f t="shared" si="3"/>
        <v>99751.685388894024</v>
      </c>
      <c r="F18" s="16">
        <f t="shared" si="3"/>
        <v>99756.165485889505</v>
      </c>
      <c r="G18" s="52">
        <f t="shared" si="10"/>
        <v>99757.705033590668</v>
      </c>
      <c r="H18" s="16">
        <f t="shared" si="4"/>
        <v>25.989387304842239</v>
      </c>
      <c r="I18" s="16">
        <f t="shared" si="4"/>
        <v>28.87797591551498</v>
      </c>
      <c r="J18" s="52">
        <f t="shared" si="9"/>
        <v>30.417523616677499</v>
      </c>
      <c r="K18" s="9">
        <f t="shared" si="5"/>
        <v>2.4307416914354425E-4</v>
      </c>
      <c r="L18" s="9">
        <f t="shared" si="6"/>
        <v>2.700824101594936E-4</v>
      </c>
      <c r="M18" s="47">
        <f t="shared" si="7"/>
        <v>3.0009156684388178E-4</v>
      </c>
      <c r="N18" s="22"/>
      <c r="O18" s="22"/>
      <c r="Q18" s="9"/>
      <c r="R18" s="9"/>
      <c r="S18" s="9"/>
      <c r="T18" s="9"/>
      <c r="U18" s="9"/>
      <c r="V18" s="9"/>
      <c r="W18" s="17"/>
      <c r="X18" s="17"/>
      <c r="Y18" s="17"/>
      <c r="Z18" s="17"/>
      <c r="AA18" s="17"/>
    </row>
    <row r="19" spans="1:27">
      <c r="A19" s="12">
        <f t="shared" si="8"/>
        <v>30</v>
      </c>
      <c r="B19" s="15">
        <f t="shared" si="0"/>
        <v>0.99973045312804376</v>
      </c>
      <c r="C19" s="15">
        <f t="shared" si="1"/>
        <v>0.99970050796087084</v>
      </c>
      <c r="D19" s="15">
        <f t="shared" si="2"/>
        <v>0.99968455413538904</v>
      </c>
      <c r="E19" s="13">
        <f t="shared" si="3"/>
        <v>99721.058529760121</v>
      </c>
      <c r="F19" s="14">
        <f t="shared" si="3"/>
        <v>99725.696001589182</v>
      </c>
      <c r="G19" s="14">
        <f t="shared" si="10"/>
        <v>99727.28750997399</v>
      </c>
      <c r="H19" s="13">
        <f t="shared" si="4"/>
        <v>26.879499394868617</v>
      </c>
      <c r="I19" s="14">
        <f t="shared" si="4"/>
        <v>29.867052049085032</v>
      </c>
      <c r="J19" s="14">
        <f t="shared" si="9"/>
        <v>31.458560433893581</v>
      </c>
      <c r="K19" s="54">
        <f t="shared" si="5"/>
        <v>2.5111856611734369E-4</v>
      </c>
      <c r="L19" s="15">
        <f t="shared" si="6"/>
        <v>2.790206290192708E-4</v>
      </c>
      <c r="M19" s="15">
        <f t="shared" si="7"/>
        <v>3.1002292113252309E-4</v>
      </c>
      <c r="N19" s="22"/>
      <c r="O19" s="22"/>
      <c r="Q19" s="9"/>
      <c r="R19" s="9"/>
      <c r="S19" s="9"/>
      <c r="T19" s="9"/>
      <c r="U19" s="9"/>
      <c r="V19" s="9"/>
      <c r="W19" s="17"/>
      <c r="X19" s="17"/>
      <c r="Y19" s="17"/>
      <c r="Z19" s="17"/>
      <c r="AA19" s="17"/>
    </row>
    <row r="20" spans="1:27">
      <c r="A20" s="3">
        <f t="shared" si="8"/>
        <v>31</v>
      </c>
      <c r="B20" s="2">
        <f t="shared" si="0"/>
        <v>0.99972033043823272</v>
      </c>
      <c r="C20" s="2">
        <f t="shared" si="1"/>
        <v>0.99968926087097132</v>
      </c>
      <c r="D20" s="47">
        <f t="shared" si="2"/>
        <v>0.99967271648292844</v>
      </c>
      <c r="E20" s="16">
        <f t="shared" si="3"/>
        <v>99689.364653444645</v>
      </c>
      <c r="F20" s="16">
        <f t="shared" si="3"/>
        <v>99694.179030365252</v>
      </c>
      <c r="G20" s="52">
        <f t="shared" si="10"/>
        <v>99695.828949540097</v>
      </c>
      <c r="H20" s="16">
        <f t="shared" si="4"/>
        <v>27.880080925489892</v>
      </c>
      <c r="I20" s="16">
        <f t="shared" si="4"/>
        <v>30.978882361130673</v>
      </c>
      <c r="J20" s="52">
        <f t="shared" si="9"/>
        <v>32.628801535975072</v>
      </c>
      <c r="K20" s="9">
        <f t="shared" si="5"/>
        <v>2.6016046831589437E-4</v>
      </c>
      <c r="L20" s="9">
        <f t="shared" si="6"/>
        <v>2.8906718701766037E-4</v>
      </c>
      <c r="M20" s="47">
        <f t="shared" si="7"/>
        <v>3.2118576335295597E-4</v>
      </c>
      <c r="N20" s="22"/>
      <c r="O20" s="22"/>
      <c r="Q20" s="9"/>
      <c r="R20" s="9"/>
      <c r="S20" s="9"/>
      <c r="T20" s="9"/>
      <c r="U20" s="9"/>
      <c r="V20" s="9"/>
      <c r="W20" s="17"/>
      <c r="X20" s="17"/>
      <c r="Y20" s="17"/>
      <c r="Z20" s="17"/>
      <c r="AA20" s="17"/>
    </row>
    <row r="21" spans="1:27">
      <c r="A21" s="3">
        <f t="shared" si="8"/>
        <v>32</v>
      </c>
      <c r="B21" s="2">
        <f t="shared" si="0"/>
        <v>0.99970895265723392</v>
      </c>
      <c r="C21" s="2">
        <f t="shared" si="1"/>
        <v>0.99967661929296736</v>
      </c>
      <c r="D21" s="47">
        <f t="shared" si="2"/>
        <v>0.99965941112888679</v>
      </c>
      <c r="E21" s="16">
        <f t="shared" si="3"/>
        <v>99656.471351922592</v>
      </c>
      <c r="F21" s="16">
        <f t="shared" si="3"/>
        <v>99661.484572519155</v>
      </c>
      <c r="G21" s="52">
        <f t="shared" si="10"/>
        <v>99663.200148004122</v>
      </c>
      <c r="H21" s="16">
        <f t="shared" si="4"/>
        <v>29.004751176427817</v>
      </c>
      <c r="I21" s="16">
        <f t="shared" si="4"/>
        <v>32.228601344977506</v>
      </c>
      <c r="J21" s="52">
        <f t="shared" si="9"/>
        <v>33.944176829943899</v>
      </c>
      <c r="K21" s="9">
        <f t="shared" si="5"/>
        <v>2.7032356638706528E-4</v>
      </c>
      <c r="L21" s="9">
        <f t="shared" si="6"/>
        <v>3.0035951820785026E-4</v>
      </c>
      <c r="M21" s="47">
        <f t="shared" si="7"/>
        <v>3.3373279800872252E-4</v>
      </c>
      <c r="N21" s="22"/>
      <c r="O21" s="22"/>
      <c r="Q21" s="9"/>
      <c r="R21" s="9"/>
      <c r="S21" s="9"/>
      <c r="T21" s="9"/>
      <c r="U21" s="9"/>
      <c r="V21" s="9"/>
      <c r="W21" s="17"/>
      <c r="X21" s="17"/>
      <c r="Y21" s="17"/>
      <c r="Z21" s="17"/>
      <c r="AA21" s="17"/>
    </row>
    <row r="22" spans="1:27">
      <c r="A22" s="3">
        <f t="shared" si="8"/>
        <v>33</v>
      </c>
      <c r="B22" s="2">
        <f t="shared" si="0"/>
        <v>0.99969616418596197</v>
      </c>
      <c r="C22" s="2">
        <f t="shared" si="1"/>
        <v>0.99966241035011283</v>
      </c>
      <c r="D22" s="47">
        <f t="shared" si="2"/>
        <v>0.99964445612233466</v>
      </c>
      <c r="E22" s="16">
        <f t="shared" si="3"/>
        <v>99622.229893779717</v>
      </c>
      <c r="F22" s="16">
        <f t="shared" si="3"/>
        <v>99627.466600746164</v>
      </c>
      <c r="G22" s="52">
        <f t="shared" si="10"/>
        <v>99629.255971174178</v>
      </c>
      <c r="H22" s="16">
        <f t="shared" si="4"/>
        <v>30.268801316065947</v>
      </c>
      <c r="I22" s="16">
        <f t="shared" si="4"/>
        <v>33.633201568896766</v>
      </c>
      <c r="J22" s="52">
        <f t="shared" si="9"/>
        <v>35.422571996910847</v>
      </c>
      <c r="K22" s="9">
        <f t="shared" si="5"/>
        <v>2.817468886190614E-4</v>
      </c>
      <c r="L22" s="9">
        <f t="shared" si="6"/>
        <v>3.1305209846562375E-4</v>
      </c>
      <c r="M22" s="47">
        <f t="shared" si="7"/>
        <v>3.4783566496180416E-4</v>
      </c>
      <c r="N22" s="22"/>
      <c r="O22" s="22"/>
      <c r="Q22" s="9"/>
      <c r="R22" s="9"/>
      <c r="S22" s="9"/>
      <c r="T22" s="9"/>
      <c r="U22" s="9"/>
      <c r="V22" s="9"/>
      <c r="W22" s="17"/>
      <c r="X22" s="17"/>
      <c r="Y22" s="17"/>
      <c r="Z22" s="17"/>
      <c r="AA22" s="17"/>
    </row>
    <row r="23" spans="1:27">
      <c r="A23" s="3">
        <f t="shared" si="8"/>
        <v>34</v>
      </c>
      <c r="B23" s="2">
        <f t="shared" si="0"/>
        <v>0.99968179013953062</v>
      </c>
      <c r="C23" s="2">
        <f t="shared" si="1"/>
        <v>0.99964643973942069</v>
      </c>
      <c r="D23" s="47">
        <f t="shared" si="2"/>
        <v>0.99962764696203188</v>
      </c>
      <c r="E23" s="16">
        <f t="shared" si="3"/>
        <v>99586.473220529137</v>
      </c>
      <c r="F23" s="16">
        <f t="shared" si="3"/>
        <v>99591.961092463651</v>
      </c>
      <c r="G23" s="52">
        <f t="shared" si="10"/>
        <v>99593.833399177267</v>
      </c>
      <c r="H23" s="16">
        <f t="shared" si="4"/>
        <v>31.689397748137708</v>
      </c>
      <c r="I23" s="16">
        <f t="shared" si="4"/>
        <v>35.211759715457447</v>
      </c>
      <c r="J23" s="52">
        <f t="shared" si="9"/>
        <v>37.084066429073573</v>
      </c>
      <c r="K23" s="9">
        <f t="shared" si="5"/>
        <v>2.9458670280782501E-4</v>
      </c>
      <c r="L23" s="9">
        <f t="shared" si="6"/>
        <v>3.2731855867536107E-4</v>
      </c>
      <c r="M23" s="47">
        <f t="shared" si="7"/>
        <v>3.6368728741706786E-4</v>
      </c>
      <c r="N23" s="22"/>
      <c r="O23" s="22"/>
      <c r="Q23" s="9"/>
      <c r="R23" s="9"/>
      <c r="S23" s="9"/>
      <c r="T23" s="9"/>
      <c r="U23" s="9"/>
      <c r="V23" s="9"/>
      <c r="W23" s="17"/>
      <c r="X23" s="17"/>
      <c r="Y23" s="17"/>
      <c r="Z23" s="17"/>
      <c r="AA23" s="17"/>
    </row>
    <row r="24" spans="1:27">
      <c r="A24" s="3">
        <f t="shared" si="8"/>
        <v>35</v>
      </c>
      <c r="B24" s="2">
        <f t="shared" si="0"/>
        <v>0.99966563395804842</v>
      </c>
      <c r="C24" s="2">
        <f t="shared" si="1"/>
        <v>0.99962848907756796</v>
      </c>
      <c r="D24" s="47">
        <f t="shared" si="2"/>
        <v>0.9996087538032451</v>
      </c>
      <c r="E24" s="16">
        <f t="shared" si="3"/>
        <v>99549.013699267947</v>
      </c>
      <c r="F24" s="16">
        <f t="shared" si="3"/>
        <v>99554.783822780999</v>
      </c>
      <c r="G24" s="52">
        <f t="shared" si="10"/>
        <v>99556.749332748193</v>
      </c>
      <c r="H24" s="16">
        <f t="shared" si="4"/>
        <v>33.285809690802125</v>
      </c>
      <c r="I24" s="16">
        <f t="shared" si="4"/>
        <v>36.985689570530667</v>
      </c>
      <c r="J24" s="52">
        <f t="shared" si="9"/>
        <v>38.951199537725188</v>
      </c>
      <c r="K24" s="9">
        <f t="shared" si="5"/>
        <v>3.090186539559953E-4</v>
      </c>
      <c r="L24" s="9">
        <f t="shared" si="6"/>
        <v>3.4335405995110591E-4</v>
      </c>
      <c r="M24" s="47">
        <f t="shared" si="7"/>
        <v>3.8150451105678431E-4</v>
      </c>
      <c r="N24" s="22"/>
      <c r="O24" s="22"/>
      <c r="Q24" s="9"/>
      <c r="R24" s="9"/>
      <c r="S24" s="9"/>
      <c r="T24" s="9"/>
      <c r="U24" s="9"/>
      <c r="V24" s="9"/>
      <c r="W24" s="17"/>
      <c r="X24" s="17"/>
      <c r="Y24" s="17"/>
      <c r="Z24" s="17"/>
      <c r="AA24" s="17"/>
    </row>
    <row r="25" spans="1:27">
      <c r="A25" s="3">
        <f t="shared" si="8"/>
        <v>36</v>
      </c>
      <c r="B25" s="2">
        <f t="shared" si="0"/>
        <v>0.99964747472174054</v>
      </c>
      <c r="C25" s="2">
        <f t="shared" si="1"/>
        <v>0.99960831291841878</v>
      </c>
      <c r="D25" s="47">
        <f t="shared" si="2"/>
        <v>0.99958751831901593</v>
      </c>
      <c r="E25" s="16">
        <f t="shared" si="3"/>
        <v>99509.640602648622</v>
      </c>
      <c r="F25" s="16">
        <f t="shared" si="3"/>
        <v>99515.727889577145</v>
      </c>
      <c r="G25" s="52">
        <f t="shared" si="10"/>
        <v>99517.798133210468</v>
      </c>
      <c r="H25" s="16">
        <f t="shared" si="4"/>
        <v>35.079663742944831</v>
      </c>
      <c r="I25" s="16">
        <f t="shared" si="4"/>
        <v>38.979025028500473</v>
      </c>
      <c r="J25" s="52">
        <f t="shared" si="9"/>
        <v>41.049268661823589</v>
      </c>
      <c r="K25" s="9">
        <f t="shared" si="5"/>
        <v>3.2524016704653873E-4</v>
      </c>
      <c r="L25" s="9">
        <f t="shared" si="6"/>
        <v>3.6137796338504304E-4</v>
      </c>
      <c r="M25" s="47">
        <f t="shared" si="7"/>
        <v>4.0153107042782557E-4</v>
      </c>
      <c r="N25" s="22"/>
      <c r="O25" s="22"/>
      <c r="Q25" s="9"/>
      <c r="R25" s="9"/>
      <c r="S25" s="9"/>
      <c r="T25" s="9"/>
      <c r="U25" s="9"/>
      <c r="V25" s="9"/>
      <c r="W25" s="17"/>
      <c r="X25" s="17"/>
      <c r="Y25" s="17"/>
      <c r="Z25" s="17"/>
      <c r="AA25" s="17"/>
    </row>
    <row r="26" spans="1:27">
      <c r="A26" s="3">
        <f t="shared" si="8"/>
        <v>37</v>
      </c>
      <c r="B26" s="2">
        <f t="shared" si="0"/>
        <v>0.99962706413388969</v>
      </c>
      <c r="C26" s="2">
        <f t="shared" si="1"/>
        <v>0.99958563540163869</v>
      </c>
      <c r="D26" s="47">
        <f t="shared" si="2"/>
        <v>0.99956365017324111</v>
      </c>
      <c r="E26" s="16">
        <f t="shared" si="3"/>
        <v>99468.11728384337</v>
      </c>
      <c r="F26" s="16">
        <f t="shared" si="3"/>
        <v>99474.560938905677</v>
      </c>
      <c r="G26" s="52">
        <f t="shared" si="10"/>
        <v>99476.748864548645</v>
      </c>
      <c r="H26" s="16">
        <f t="shared" si="4"/>
        <v>37.095228469610447</v>
      </c>
      <c r="I26" s="16">
        <f t="shared" si="4"/>
        <v>41.218736490613082</v>
      </c>
      <c r="J26" s="52">
        <f t="shared" si="9"/>
        <v>43.406662133580539</v>
      </c>
      <c r="K26" s="9">
        <f t="shared" si="5"/>
        <v>3.4347314776030953E-4</v>
      </c>
      <c r="L26" s="9">
        <f t="shared" si="6"/>
        <v>3.816368308447884E-4</v>
      </c>
      <c r="M26" s="47">
        <f t="shared" si="7"/>
        <v>4.2404092316087596E-4</v>
      </c>
      <c r="N26" s="22"/>
      <c r="O26" s="22"/>
      <c r="Q26" s="9"/>
      <c r="R26" s="9"/>
      <c r="S26" s="9"/>
      <c r="T26" s="9"/>
      <c r="U26" s="9"/>
      <c r="V26" s="9"/>
      <c r="W26" s="17"/>
      <c r="X26" s="17"/>
      <c r="Y26" s="17"/>
      <c r="Z26" s="17"/>
      <c r="AA26" s="17"/>
    </row>
    <row r="27" spans="1:27">
      <c r="A27" s="3">
        <f t="shared" si="8"/>
        <v>38</v>
      </c>
      <c r="B27" s="2">
        <f t="shared" si="0"/>
        <v>0.99960412313060143</v>
      </c>
      <c r="C27" s="2">
        <f t="shared" si="1"/>
        <v>0.99956014648689551</v>
      </c>
      <c r="D27" s="47">
        <f t="shared" si="2"/>
        <v>0.99953682305770042</v>
      </c>
      <c r="E27" s="16">
        <f t="shared" si="3"/>
        <v>99424.178010551856</v>
      </c>
      <c r="F27" s="16">
        <f t="shared" si="3"/>
        <v>99431.02205537376</v>
      </c>
      <c r="G27" s="52">
        <f t="shared" si="10"/>
        <v>99433.342202415064</v>
      </c>
      <c r="H27" s="16">
        <f t="shared" si="4"/>
        <v>39.359732333337888</v>
      </c>
      <c r="I27" s="16">
        <f t="shared" si="4"/>
        <v>43.735084362633643</v>
      </c>
      <c r="J27" s="52">
        <f t="shared" si="9"/>
        <v>46.055231403937796</v>
      </c>
      <c r="K27" s="9">
        <f t="shared" si="5"/>
        <v>3.6396701808258792E-4</v>
      </c>
      <c r="L27" s="9">
        <f t="shared" si="6"/>
        <v>4.044077978695421E-4</v>
      </c>
      <c r="M27" s="47">
        <f t="shared" si="7"/>
        <v>4.4934199763282457E-4</v>
      </c>
      <c r="N27" s="22"/>
      <c r="O27" s="22"/>
      <c r="Q27" s="9"/>
      <c r="R27" s="9"/>
      <c r="S27" s="9"/>
      <c r="T27" s="9"/>
      <c r="U27" s="9"/>
      <c r="V27" s="9"/>
      <c r="W27" s="17"/>
      <c r="X27" s="17"/>
      <c r="Y27" s="17"/>
      <c r="Z27" s="17"/>
      <c r="AA27" s="17"/>
    </row>
    <row r="28" spans="1:27">
      <c r="A28" s="3">
        <v>39</v>
      </c>
      <c r="B28" s="2">
        <f t="shared" si="0"/>
        <v>0.99957833807136465</v>
      </c>
      <c r="C28" s="2">
        <f t="shared" si="1"/>
        <v>0.99953149772256566</v>
      </c>
      <c r="D28" s="47">
        <f t="shared" si="2"/>
        <v>0.99950667023929685</v>
      </c>
      <c r="E28" s="16">
        <f t="shared" si="3"/>
        <v>99377.524418124347</v>
      </c>
      <c r="F28" s="16">
        <f t="shared" si="3"/>
        <v>99384.818278218518</v>
      </c>
      <c r="G28" s="52">
        <f t="shared" si="10"/>
        <v>99387.286971011126</v>
      </c>
      <c r="H28" s="16">
        <f t="shared" si="4"/>
        <v>41.903718609159114</v>
      </c>
      <c r="I28" s="16">
        <f t="shared" si="4"/>
        <v>46.562013705741265</v>
      </c>
      <c r="J28" s="52">
        <f t="shared" si="9"/>
        <v>49.0307064983499</v>
      </c>
      <c r="K28" s="9">
        <f t="shared" si="5"/>
        <v>3.8700212832482885E-4</v>
      </c>
      <c r="L28" s="9">
        <f t="shared" si="6"/>
        <v>4.3000236480536535E-4</v>
      </c>
      <c r="M28" s="47">
        <f t="shared" si="7"/>
        <v>4.7778040533929481E-4</v>
      </c>
      <c r="N28" s="22"/>
      <c r="O28" s="22"/>
      <c r="Q28" s="9"/>
      <c r="R28" s="9"/>
      <c r="S28" s="9"/>
      <c r="T28" s="9"/>
      <c r="U28" s="9"/>
      <c r="V28" s="9"/>
      <c r="W28" s="17"/>
      <c r="X28" s="17"/>
      <c r="Y28" s="17"/>
      <c r="Z28" s="17"/>
      <c r="AA28" s="17"/>
    </row>
    <row r="29" spans="1:27">
      <c r="A29" s="12">
        <f t="shared" ref="A29:A92" si="11">A28+1</f>
        <v>40</v>
      </c>
      <c r="B29" s="15">
        <f t="shared" si="0"/>
        <v>0.99954935645874254</v>
      </c>
      <c r="C29" s="15">
        <f t="shared" si="1"/>
        <v>0.99949929749161048</v>
      </c>
      <c r="D29" s="15">
        <f t="shared" si="2"/>
        <v>0.99947277955720504</v>
      </c>
      <c r="E29" s="13">
        <f t="shared" si="3"/>
        <v>99327.821537521479</v>
      </c>
      <c r="F29" s="14">
        <f t="shared" si="3"/>
        <v>99335.620699515188</v>
      </c>
      <c r="G29" s="14">
        <f t="shared" si="10"/>
        <v>99338.256264512776</v>
      </c>
      <c r="H29" s="13">
        <f t="shared" si="4"/>
        <v>44.761441243055742</v>
      </c>
      <c r="I29" s="14">
        <f t="shared" si="4"/>
        <v>49.737594456673833</v>
      </c>
      <c r="J29" s="14">
        <f t="shared" si="9"/>
        <v>52.37315945426235</v>
      </c>
      <c r="K29" s="54">
        <f t="shared" si="5"/>
        <v>4.1289359223710767E-4</v>
      </c>
      <c r="L29" s="15">
        <f t="shared" si="6"/>
        <v>4.5877065804123072E-4</v>
      </c>
      <c r="M29" s="15">
        <f t="shared" si="7"/>
        <v>5.0974517560136746E-4</v>
      </c>
      <c r="N29" s="22"/>
      <c r="O29" s="22"/>
      <c r="Q29" s="9"/>
      <c r="R29" s="9"/>
      <c r="S29" s="9"/>
      <c r="T29" s="9"/>
      <c r="U29" s="9"/>
      <c r="V29" s="9"/>
      <c r="W29" s="17"/>
      <c r="X29" s="17"/>
      <c r="Y29" s="17"/>
      <c r="Z29" s="17"/>
      <c r="AA29" s="17"/>
    </row>
    <row r="30" spans="1:27">
      <c r="A30" s="3">
        <f t="shared" si="11"/>
        <v>41</v>
      </c>
      <c r="B30" s="2">
        <f t="shared" si="0"/>
        <v>0.99951678212919604</v>
      </c>
      <c r="C30" s="2">
        <f t="shared" si="1"/>
        <v>0.99946310567027641</v>
      </c>
      <c r="D30" s="47">
        <f t="shared" si="2"/>
        <v>0.99943468780225275</v>
      </c>
      <c r="E30" s="16">
        <f t="shared" si="3"/>
        <v>99274.693349100155</v>
      </c>
      <c r="F30" s="16">
        <f t="shared" si="3"/>
        <v>99283.060096278423</v>
      </c>
      <c r="G30" s="52">
        <f t="shared" si="10"/>
        <v>99285.883105058514</v>
      </c>
      <c r="H30" s="16">
        <f t="shared" si="4"/>
        <v>47.971305944869528</v>
      </c>
      <c r="I30" s="16">
        <f t="shared" si="4"/>
        <v>53.304512003305717</v>
      </c>
      <c r="J30" s="52">
        <f t="shared" si="9"/>
        <v>56.127520783396903</v>
      </c>
      <c r="K30" s="9">
        <f t="shared" si="5"/>
        <v>4.419955976745091E-4</v>
      </c>
      <c r="L30" s="9">
        <f t="shared" si="6"/>
        <v>4.9110621963834337E-4</v>
      </c>
      <c r="M30" s="47">
        <f t="shared" si="7"/>
        <v>5.4567357737593709E-4</v>
      </c>
      <c r="N30" s="22"/>
      <c r="O30" s="22"/>
      <c r="Q30" s="9"/>
      <c r="R30" s="9"/>
      <c r="S30" s="9"/>
      <c r="T30" s="9"/>
      <c r="U30" s="9"/>
      <c r="V30" s="9"/>
      <c r="W30" s="17"/>
      <c r="X30" s="17"/>
      <c r="Y30" s="17"/>
      <c r="Z30" s="17"/>
      <c r="AA30" s="17"/>
    </row>
    <row r="31" spans="1:27">
      <c r="A31" s="3">
        <f t="shared" si="11"/>
        <v>42</v>
      </c>
      <c r="B31" s="2">
        <f t="shared" si="0"/>
        <v>0.9994801698499618</v>
      </c>
      <c r="C31" s="2">
        <f t="shared" si="1"/>
        <v>0.99942242762742772</v>
      </c>
      <c r="D31" s="47">
        <f t="shared" si="2"/>
        <v>0.9993918744026169</v>
      </c>
      <c r="E31" s="16">
        <f t="shared" si="3"/>
        <v>99217.717808088302</v>
      </c>
      <c r="F31" s="16">
        <f t="shared" si="3"/>
        <v>99226.722043155285</v>
      </c>
      <c r="G31" s="52">
        <f t="shared" si="10"/>
        <v>99229.755584275117</v>
      </c>
      <c r="H31" s="16">
        <f t="shared" si="4"/>
        <v>51.576361134633771</v>
      </c>
      <c r="I31" s="16">
        <f t="shared" si="4"/>
        <v>57.310613273031777</v>
      </c>
      <c r="J31" s="52">
        <f t="shared" si="9"/>
        <v>60.344154392863857</v>
      </c>
      <c r="K31" s="9">
        <f t="shared" si="5"/>
        <v>4.7470625178614817E-4</v>
      </c>
      <c r="L31" s="9">
        <f t="shared" si="6"/>
        <v>5.2745139087349792E-4</v>
      </c>
      <c r="M31" s="47">
        <f t="shared" si="7"/>
        <v>5.8605710097055328E-4</v>
      </c>
      <c r="N31" s="22"/>
      <c r="O31" s="22"/>
      <c r="Q31" s="9"/>
      <c r="R31" s="9"/>
      <c r="S31" s="9"/>
      <c r="T31" s="9"/>
      <c r="U31" s="9"/>
      <c r="V31" s="9"/>
      <c r="W31" s="17"/>
      <c r="X31" s="17"/>
      <c r="Y31" s="17"/>
      <c r="Z31" s="17"/>
      <c r="AA31" s="17"/>
    </row>
    <row r="32" spans="1:27">
      <c r="A32" s="3">
        <f t="shared" si="11"/>
        <v>43</v>
      </c>
      <c r="B32" s="2">
        <f t="shared" si="0"/>
        <v>0.9994390192489635</v>
      </c>
      <c r="C32" s="2">
        <f t="shared" si="1"/>
        <v>0.99937670748352281</v>
      </c>
      <c r="D32" s="47">
        <f t="shared" si="2"/>
        <v>0.99934375433067468</v>
      </c>
      <c r="E32" s="16">
        <f t="shared" si="3"/>
        <v>99156.421282095311</v>
      </c>
      <c r="F32" s="16">
        <f t="shared" si="3"/>
        <v>99166.141446953668</v>
      </c>
      <c r="G32" s="52">
        <f t="shared" si="10"/>
        <v>99169.411429882253</v>
      </c>
      <c r="H32" s="16">
        <f t="shared" si="4"/>
        <v>55.624843680925551</v>
      </c>
      <c r="I32" s="16">
        <f t="shared" si="4"/>
        <v>61.809513851811062</v>
      </c>
      <c r="J32" s="52">
        <f t="shared" si="9"/>
        <v>65.079496780395857</v>
      </c>
      <c r="K32" s="9">
        <f t="shared" si="5"/>
        <v>5.1147302700763053E-4</v>
      </c>
      <c r="L32" s="9">
        <f t="shared" si="6"/>
        <v>5.6830336334181175E-4</v>
      </c>
      <c r="M32" s="47">
        <f t="shared" si="7"/>
        <v>6.314481814909019E-4</v>
      </c>
      <c r="N32" s="22"/>
      <c r="O32" s="22"/>
      <c r="Q32" s="9"/>
      <c r="R32" s="9"/>
      <c r="S32" s="9"/>
      <c r="T32" s="9"/>
      <c r="U32" s="9"/>
      <c r="V32" s="9"/>
      <c r="W32" s="17"/>
      <c r="X32" s="17"/>
      <c r="Y32" s="17"/>
      <c r="Z32" s="17"/>
      <c r="AA32" s="17"/>
    </row>
    <row r="33" spans="1:27">
      <c r="A33" s="3">
        <f t="shared" si="11"/>
        <v>44</v>
      </c>
      <c r="B33" s="2">
        <f t="shared" si="0"/>
        <v>0.99939276799584709</v>
      </c>
      <c r="C33" s="2">
        <f t="shared" si="1"/>
        <v>0.99932532053841461</v>
      </c>
      <c r="D33" s="47">
        <f t="shared" si="2"/>
        <v>0.99928967013552195</v>
      </c>
      <c r="E33" s="16">
        <f t="shared" si="3"/>
        <v>99090.272335113579</v>
      </c>
      <c r="F33" s="16">
        <f t="shared" si="3"/>
        <v>99100.796438414385</v>
      </c>
      <c r="G33" s="52">
        <f t="shared" si="10"/>
        <v>99104.331933101857</v>
      </c>
      <c r="H33" s="16">
        <f t="shared" si="4"/>
        <v>60.170784662113874</v>
      </c>
      <c r="I33" s="16">
        <f t="shared" si="4"/>
        <v>66.861271983754705</v>
      </c>
      <c r="J33" s="52">
        <f t="shared" si="9"/>
        <v>70.396766671226942</v>
      </c>
      <c r="K33" s="9">
        <f t="shared" si="5"/>
        <v>5.5279888235657676E-4</v>
      </c>
      <c r="L33" s="9">
        <f t="shared" si="6"/>
        <v>6.1422098039619637E-4</v>
      </c>
      <c r="M33" s="47">
        <f t="shared" si="7"/>
        <v>6.8246775599577376E-4</v>
      </c>
      <c r="N33" s="22"/>
      <c r="O33" s="22"/>
      <c r="Q33" s="9"/>
      <c r="R33" s="9"/>
      <c r="S33" s="9"/>
      <c r="T33" s="9"/>
      <c r="U33" s="9"/>
      <c r="V33" s="9"/>
      <c r="W33" s="17"/>
      <c r="X33" s="17"/>
      <c r="Y33" s="17"/>
      <c r="Z33" s="17"/>
      <c r="AA33" s="17"/>
    </row>
    <row r="34" spans="1:27">
      <c r="A34" s="3">
        <f t="shared" si="11"/>
        <v>45</v>
      </c>
      <c r="B34" s="2">
        <f t="shared" si="0"/>
        <v>0.99934078414228422</v>
      </c>
      <c r="C34" s="2">
        <f t="shared" si="1"/>
        <v>0.99926756476614631</v>
      </c>
      <c r="D34" s="47">
        <f t="shared" si="2"/>
        <v>0.99922888299411228</v>
      </c>
      <c r="E34" s="16">
        <f t="shared" si="3"/>
        <v>99018.674786228905</v>
      </c>
      <c r="F34" s="16">
        <f t="shared" si="3"/>
        <v>99030.101550451465</v>
      </c>
      <c r="G34" s="52">
        <f t="shared" si="10"/>
        <v>99033.93516643063</v>
      </c>
      <c r="H34" s="16">
        <f t="shared" si="4"/>
        <v>65.274680629081558</v>
      </c>
      <c r="I34" s="16">
        <f t="shared" si="4"/>
        <v>72.533135587655124</v>
      </c>
      <c r="J34" s="52">
        <f t="shared" si="9"/>
        <v>76.366751566820312</v>
      </c>
      <c r="K34" s="9">
        <f t="shared" si="5"/>
        <v>5.9924914376879249E-4</v>
      </c>
      <c r="L34" s="9">
        <f t="shared" si="6"/>
        <v>6.6583238196532492E-4</v>
      </c>
      <c r="M34" s="47">
        <f t="shared" si="7"/>
        <v>7.398137577392499E-4</v>
      </c>
      <c r="N34" s="22"/>
      <c r="O34" s="22"/>
      <c r="Q34" s="9"/>
      <c r="R34" s="9"/>
      <c r="S34" s="9"/>
      <c r="T34" s="9"/>
      <c r="U34" s="9"/>
      <c r="V34" s="9"/>
      <c r="W34" s="17"/>
      <c r="X34" s="17"/>
      <c r="Y34" s="17"/>
      <c r="Z34" s="17"/>
      <c r="AA34" s="17"/>
    </row>
    <row r="35" spans="1:27">
      <c r="A35" s="3">
        <f t="shared" si="11"/>
        <v>46</v>
      </c>
      <c r="B35" s="2">
        <f t="shared" si="0"/>
        <v>0.99928235751856076</v>
      </c>
      <c r="C35" s="2">
        <f t="shared" si="1"/>
        <v>0.99920265126261554</v>
      </c>
      <c r="D35" s="47">
        <f t="shared" si="2"/>
        <v>0.99916056266106057</v>
      </c>
      <c r="E35" s="16">
        <f t="shared" si="3"/>
        <v>98940.959964733658</v>
      </c>
      <c r="F35" s="16">
        <f t="shared" si="3"/>
        <v>98953.400105599823</v>
      </c>
      <c r="G35" s="52">
        <f t="shared" si="10"/>
        <v>98957.56841486381</v>
      </c>
      <c r="H35" s="16">
        <f t="shared" si="4"/>
        <v>71.004236025066348</v>
      </c>
      <c r="I35" s="16">
        <f t="shared" si="4"/>
        <v>78.900368634102051</v>
      </c>
      <c r="J35" s="52">
        <f t="shared" si="9"/>
        <v>83.068677898088936</v>
      </c>
      <c r="K35" s="9">
        <f t="shared" si="5"/>
        <v>6.5145923759612264E-4</v>
      </c>
      <c r="L35" s="9">
        <f t="shared" si="6"/>
        <v>7.2384359732902517E-4</v>
      </c>
      <c r="M35" s="47">
        <f t="shared" si="7"/>
        <v>8.0427066369891684E-4</v>
      </c>
      <c r="N35" s="22"/>
      <c r="O35" s="22"/>
      <c r="Q35" s="9"/>
      <c r="R35" s="9"/>
      <c r="S35" s="9"/>
      <c r="T35" s="9"/>
      <c r="U35" s="9"/>
      <c r="V35" s="9"/>
      <c r="W35" s="17"/>
      <c r="X35" s="17"/>
      <c r="Y35" s="17"/>
      <c r="Z35" s="17"/>
      <c r="AA35" s="17"/>
    </row>
    <row r="36" spans="1:27">
      <c r="A36" s="3">
        <f t="shared" si="11"/>
        <v>47</v>
      </c>
      <c r="B36" s="2">
        <f t="shared" si="0"/>
        <v>0.99921669007103109</v>
      </c>
      <c r="C36" s="2">
        <f t="shared" si="1"/>
        <v>0.99912969351823844</v>
      </c>
      <c r="D36" s="47">
        <f t="shared" si="2"/>
        <v>0.9990837761827337</v>
      </c>
      <c r="E36" s="16">
        <f t="shared" si="3"/>
        <v>98856.378076610257</v>
      </c>
      <c r="F36" s="16">
        <f t="shared" si="3"/>
        <v>98869.955728708592</v>
      </c>
      <c r="G36" s="52">
        <f t="shared" si="10"/>
        <v>98874.499736965721</v>
      </c>
      <c r="H36" s="16">
        <f t="shared" si="4"/>
        <v>77.435182489309227</v>
      </c>
      <c r="I36" s="16">
        <f t="shared" si="4"/>
        <v>86.047163322175038</v>
      </c>
      <c r="J36" s="52">
        <f t="shared" si="9"/>
        <v>90.5911715793045</v>
      </c>
      <c r="K36" s="9">
        <f t="shared" si="5"/>
        <v>7.1014338305804188E-4</v>
      </c>
      <c r="L36" s="9">
        <f t="shared" si="6"/>
        <v>7.8904820339782428E-4</v>
      </c>
      <c r="M36" s="47">
        <f t="shared" si="7"/>
        <v>8.7672022599758251E-4</v>
      </c>
      <c r="N36" s="22"/>
      <c r="O36" s="22"/>
      <c r="Q36" s="9"/>
      <c r="R36" s="9"/>
      <c r="S36" s="9"/>
      <c r="T36" s="9"/>
      <c r="U36" s="9"/>
      <c r="V36" s="9"/>
      <c r="W36" s="17"/>
      <c r="X36" s="17"/>
      <c r="Y36" s="17"/>
      <c r="Z36" s="17"/>
      <c r="AA36" s="17"/>
    </row>
    <row r="37" spans="1:27">
      <c r="A37" s="3">
        <f t="shared" si="11"/>
        <v>48</v>
      </c>
      <c r="B37" s="2">
        <f t="shared" si="0"/>
        <v>0.99914288501112813</v>
      </c>
      <c r="C37" s="2">
        <f t="shared" si="1"/>
        <v>0.99904769537241089</v>
      </c>
      <c r="D37" s="47">
        <f t="shared" si="2"/>
        <v>0.99899747522516436</v>
      </c>
      <c r="E37" s="16">
        <f t="shared" si="3"/>
        <v>98764.088590554311</v>
      </c>
      <c r="F37" s="16">
        <f t="shared" si="3"/>
        <v>98778.942894120948</v>
      </c>
      <c r="G37" s="52">
        <f t="shared" si="10"/>
        <v>98783.908565386417</v>
      </c>
      <c r="H37" s="16">
        <f t="shared" si="4"/>
        <v>84.652180693228729</v>
      </c>
      <c r="I37" s="16">
        <f t="shared" si="4"/>
        <v>94.067644426424522</v>
      </c>
      <c r="J37" s="52">
        <f t="shared" si="9"/>
        <v>99.033315691893222</v>
      </c>
      <c r="K37" s="9">
        <f t="shared" si="5"/>
        <v>7.7610436255723923E-4</v>
      </c>
      <c r="L37" s="9">
        <f t="shared" si="6"/>
        <v>8.6233818061915465E-4</v>
      </c>
      <c r="M37" s="47">
        <f t="shared" si="7"/>
        <v>9.5815353402128292E-4</v>
      </c>
      <c r="N37" s="22"/>
      <c r="O37" s="22"/>
      <c r="Q37" s="9"/>
      <c r="R37" s="9"/>
      <c r="S37" s="9"/>
      <c r="T37" s="9"/>
      <c r="U37" s="9"/>
      <c r="V37" s="9"/>
      <c r="W37" s="17"/>
      <c r="X37" s="17"/>
      <c r="Y37" s="17"/>
      <c r="Z37" s="17"/>
      <c r="AA37" s="17"/>
    </row>
    <row r="38" spans="1:27">
      <c r="A38" s="3">
        <f t="shared" si="11"/>
        <v>49</v>
      </c>
      <c r="B38" s="2">
        <f t="shared" si="0"/>
        <v>0.99905993463111609</v>
      </c>
      <c r="C38" s="2">
        <f t="shared" si="1"/>
        <v>0.99895553748945976</v>
      </c>
      <c r="D38" s="47">
        <f t="shared" si="2"/>
        <v>0.99890048184739311</v>
      </c>
      <c r="E38" s="16">
        <f t="shared" si="3"/>
        <v>98663.149545019231</v>
      </c>
      <c r="F38" s="16">
        <f t="shared" si="3"/>
        <v>98679.436409861082</v>
      </c>
      <c r="G38" s="52">
        <f t="shared" si="10"/>
        <v>98684.875249694524</v>
      </c>
      <c r="H38" s="16">
        <f t="shared" si="4"/>
        <v>92.749810072287801</v>
      </c>
      <c r="I38" s="16">
        <f t="shared" si="4"/>
        <v>103.06697189134138</v>
      </c>
      <c r="J38" s="52">
        <f t="shared" si="9"/>
        <v>108.50581172478269</v>
      </c>
      <c r="K38" s="9">
        <f t="shared" si="5"/>
        <v>8.5024450351433689E-4</v>
      </c>
      <c r="L38" s="9">
        <f t="shared" si="6"/>
        <v>9.447161150159299E-4</v>
      </c>
      <c r="M38" s="47">
        <f t="shared" si="7"/>
        <v>1.0496845722399221E-3</v>
      </c>
      <c r="N38" s="22"/>
      <c r="O38" s="22"/>
      <c r="Q38" s="9"/>
      <c r="R38" s="9"/>
      <c r="S38" s="9"/>
      <c r="T38" s="9"/>
      <c r="U38" s="9"/>
      <c r="V38" s="9"/>
      <c r="W38" s="17"/>
      <c r="X38" s="17"/>
      <c r="Y38" s="17"/>
      <c r="Z38" s="17"/>
      <c r="AA38" s="17"/>
    </row>
    <row r="39" spans="1:27">
      <c r="A39" s="12">
        <f t="shared" si="11"/>
        <v>50</v>
      </c>
      <c r="B39" s="15">
        <f t="shared" si="0"/>
        <v>0.99896670662448772</v>
      </c>
      <c r="C39" s="15">
        <f t="shared" si="1"/>
        <v>0.99885196217672989</v>
      </c>
      <c r="D39" s="15">
        <f t="shared" si="2"/>
        <v>0.99879147253187961</v>
      </c>
      <c r="E39" s="13">
        <f t="shared" si="3"/>
        <v>98552.505671439023</v>
      </c>
      <c r="F39" s="14">
        <f t="shared" si="3"/>
        <v>98570.399734946943</v>
      </c>
      <c r="G39" s="14">
        <f t="shared" si="10"/>
        <v>98576.369437969741</v>
      </c>
      <c r="H39" s="13">
        <f t="shared" si="4"/>
        <v>101.83365125043201</v>
      </c>
      <c r="I39" s="14">
        <f t="shared" si="4"/>
        <v>113.16254715056857</v>
      </c>
      <c r="J39" s="14">
        <f t="shared" si="9"/>
        <v>119.13225017336663</v>
      </c>
      <c r="K39" s="54">
        <f t="shared" si="5"/>
        <v>9.3357802195011491E-4</v>
      </c>
      <c r="L39" s="15">
        <f t="shared" si="6"/>
        <v>1.0373089132779054E-3</v>
      </c>
      <c r="M39" s="15">
        <f t="shared" si="7"/>
        <v>1.1525654591976727E-3</v>
      </c>
      <c r="N39" s="22"/>
      <c r="O39" s="22"/>
      <c r="Q39" s="9"/>
      <c r="R39" s="9"/>
      <c r="S39" s="9"/>
      <c r="T39" s="9"/>
      <c r="U39" s="9"/>
      <c r="V39" s="9"/>
      <c r="W39" s="17"/>
      <c r="X39" s="17"/>
      <c r="Y39" s="17"/>
      <c r="Z39" s="17"/>
      <c r="AA39" s="17"/>
    </row>
    <row r="40" spans="1:27">
      <c r="A40" s="3">
        <f t="shared" si="11"/>
        <v>51</v>
      </c>
      <c r="B40" s="2">
        <f t="shared" si="0"/>
        <v>0.9988619287296524</v>
      </c>
      <c r="C40" s="2">
        <f t="shared" si="1"/>
        <v>0.99873555634425604</v>
      </c>
      <c r="D40" s="47">
        <f t="shared" si="2"/>
        <v>0.99866896026142316</v>
      </c>
      <c r="E40" s="16">
        <f t="shared" si="3"/>
        <v>98430.975223165588</v>
      </c>
      <c r="F40" s="16">
        <f t="shared" si="3"/>
        <v>98450.672020188591</v>
      </c>
      <c r="G40" s="52">
        <f t="shared" si="10"/>
        <v>98457.237187796374</v>
      </c>
      <c r="H40" s="16">
        <f t="shared" si="4"/>
        <v>112.02146501377865</v>
      </c>
      <c r="I40" s="16">
        <f t="shared" si="4"/>
        <v>124.48532763966068</v>
      </c>
      <c r="J40" s="52">
        <f t="shared" si="9"/>
        <v>131.05049524744391</v>
      </c>
      <c r="K40" s="9">
        <f t="shared" si="5"/>
        <v>1.0272448966719293E-3</v>
      </c>
      <c r="L40" s="9">
        <f t="shared" si="6"/>
        <v>1.1413832185243656E-3</v>
      </c>
      <c r="M40" s="47">
        <f t="shared" si="7"/>
        <v>1.2682035761381841E-3</v>
      </c>
      <c r="N40" s="22"/>
      <c r="O40" s="22"/>
      <c r="Q40" s="9"/>
      <c r="R40" s="9"/>
      <c r="S40" s="9"/>
      <c r="T40" s="9"/>
      <c r="U40" s="9"/>
      <c r="V40" s="9"/>
      <c r="W40" s="17"/>
      <c r="X40" s="17"/>
      <c r="Y40" s="17"/>
      <c r="Z40" s="17"/>
      <c r="AA40" s="17"/>
    </row>
    <row r="41" spans="1:27">
      <c r="A41" s="3">
        <f t="shared" si="11"/>
        <v>52</v>
      </c>
      <c r="B41" s="2">
        <f t="shared" ref="B41:B72" si="12">EXP(sel*(A/LN(sel)*(1-sel)-B*cc^x*(cc-sel)/(LN(cc/sel))))</f>
        <v>0.99874417149414885</v>
      </c>
      <c r="C41" s="2">
        <f t="shared" ref="C41:C72" si="13">EXP(A/LN(sel)*(1-sel)-B*cc^x*(cc-sel)/LN(cc/sel))</f>
        <v>0.99860473238191982</v>
      </c>
      <c r="D41" s="47">
        <f t="shared" ref="D41:D72" si="14">EXP(-(A+B/LN(cc)*cc^x*(cc-1)))</f>
        <v>0.99853127440738698</v>
      </c>
      <c r="E41" s="16">
        <f t="shared" si="3"/>
        <v>98297.23539519521</v>
      </c>
      <c r="F41" s="16">
        <f t="shared" si="3"/>
        <v>98318.953758151809</v>
      </c>
      <c r="G41" s="52">
        <f t="shared" si="10"/>
        <v>98326.18669254893</v>
      </c>
      <c r="H41" s="16">
        <f t="shared" si="4"/>
        <v>123.44447025565023</v>
      </c>
      <c r="I41" s="16">
        <f t="shared" si="4"/>
        <v>137.18125242227688</v>
      </c>
      <c r="J41" s="52">
        <f t="shared" si="9"/>
        <v>144.41418681939831</v>
      </c>
      <c r="K41" s="9">
        <f t="shared" ref="K41:K72" si="15">sel^2*(A+B*cc^x)</f>
        <v>1.1325264638592483E-3</v>
      </c>
      <c r="L41" s="9">
        <f t="shared" ref="L41:L72" si="16">sel*(A+B*cc^x)</f>
        <v>1.258362737621387E-3</v>
      </c>
      <c r="M41" s="47">
        <f t="shared" ref="M41:M72" si="17">A+B*cc^x</f>
        <v>1.3981808195793189E-3</v>
      </c>
      <c r="N41" s="22"/>
      <c r="O41" s="22"/>
      <c r="Q41" s="9"/>
      <c r="R41" s="9"/>
      <c r="S41" s="9"/>
      <c r="T41" s="9"/>
      <c r="U41" s="9"/>
      <c r="V41" s="9"/>
      <c r="W41" s="17"/>
      <c r="X41" s="17"/>
      <c r="Y41" s="17"/>
      <c r="Z41" s="17"/>
      <c r="AA41" s="17"/>
    </row>
    <row r="42" spans="1:27">
      <c r="A42" s="3">
        <f t="shared" si="11"/>
        <v>53</v>
      </c>
      <c r="B42" s="2">
        <f t="shared" si="12"/>
        <v>0.99861182893281442</v>
      </c>
      <c r="C42" s="2">
        <f t="shared" si="13"/>
        <v>0.99845770670386991</v>
      </c>
      <c r="D42" s="47">
        <f t="shared" si="14"/>
        <v>0.99837653816669603</v>
      </c>
      <c r="E42" s="16">
        <f t="shared" si="3"/>
        <v>98149.806217056088</v>
      </c>
      <c r="F42" s="16">
        <f t="shared" si="3"/>
        <v>98173.79092493956</v>
      </c>
      <c r="G42" s="52">
        <f t="shared" si="10"/>
        <v>98181.772505729532</v>
      </c>
      <c r="H42" s="16">
        <f t="shared" si="4"/>
        <v>136.24872124039393</v>
      </c>
      <c r="I42" s="16">
        <f t="shared" si="4"/>
        <v>151.4127795992099</v>
      </c>
      <c r="J42" s="52">
        <f t="shared" si="9"/>
        <v>159.39436038918211</v>
      </c>
      <c r="K42" s="9">
        <f t="shared" si="15"/>
        <v>1.2508629453777955E-3</v>
      </c>
      <c r="L42" s="9">
        <f t="shared" si="16"/>
        <v>1.3898477170864393E-3</v>
      </c>
      <c r="M42" s="47">
        <f t="shared" si="17"/>
        <v>1.5442752412071548E-3</v>
      </c>
      <c r="N42" s="22"/>
      <c r="O42" s="22"/>
      <c r="Q42" s="9"/>
      <c r="R42" s="9"/>
      <c r="S42" s="9"/>
      <c r="T42" s="9"/>
      <c r="U42" s="9"/>
      <c r="V42" s="9"/>
      <c r="W42" s="17"/>
      <c r="X42" s="17"/>
      <c r="Y42" s="17"/>
      <c r="Z42" s="17"/>
      <c r="AA42" s="17"/>
    </row>
    <row r="43" spans="1:27">
      <c r="A43" s="3">
        <f t="shared" si="11"/>
        <v>54</v>
      </c>
      <c r="B43" s="2">
        <f t="shared" si="12"/>
        <v>0.99846309682696066</v>
      </c>
      <c r="C43" s="2">
        <f t="shared" si="13"/>
        <v>0.99829247568105395</v>
      </c>
      <c r="D43" s="47">
        <f t="shared" si="14"/>
        <v>0.99820264325484998</v>
      </c>
      <c r="E43" s="16">
        <f t="shared" si="3"/>
        <v>97987.032801061287</v>
      </c>
      <c r="F43" s="16">
        <f t="shared" si="3"/>
        <v>98013.557495815694</v>
      </c>
      <c r="G43" s="52">
        <f t="shared" si="10"/>
        <v>98022.37814534035</v>
      </c>
      <c r="H43" s="16">
        <f t="shared" si="4"/>
        <v>150.59658162866253</v>
      </c>
      <c r="I43" s="16">
        <f t="shared" si="4"/>
        <v>167.36053301052016</v>
      </c>
      <c r="J43" s="52">
        <f t="shared" si="9"/>
        <v>176.18118253517605</v>
      </c>
      <c r="K43" s="9">
        <f t="shared" si="15"/>
        <v>1.3838731506046421E-3</v>
      </c>
      <c r="L43" s="9">
        <f t="shared" si="16"/>
        <v>1.5376368340051577E-3</v>
      </c>
      <c r="M43" s="47">
        <f t="shared" si="17"/>
        <v>1.7084853711168419E-3</v>
      </c>
      <c r="N43" s="22"/>
      <c r="O43" s="22"/>
      <c r="Q43" s="9"/>
      <c r="R43" s="9"/>
      <c r="S43" s="9"/>
      <c r="T43" s="9"/>
      <c r="U43" s="9"/>
      <c r="V43" s="9"/>
      <c r="W43" s="17"/>
      <c r="X43" s="17"/>
      <c r="Y43" s="17"/>
      <c r="Z43" s="17"/>
      <c r="AA43" s="17"/>
    </row>
    <row r="44" spans="1:27">
      <c r="A44" s="3">
        <f t="shared" si="11"/>
        <v>55</v>
      </c>
      <c r="B44" s="2">
        <f t="shared" si="12"/>
        <v>0.998295948382383</v>
      </c>
      <c r="C44" s="2">
        <f t="shared" si="13"/>
        <v>0.99810678865074853</v>
      </c>
      <c r="D44" s="47">
        <f t="shared" si="14"/>
        <v>0.99800722152882837</v>
      </c>
      <c r="E44" s="16">
        <f t="shared" si="3"/>
        <v>97807.06583150434</v>
      </c>
      <c r="F44" s="16">
        <f t="shared" si="3"/>
        <v>97836.436219432624</v>
      </c>
      <c r="G44" s="52">
        <f t="shared" si="10"/>
        <v>97846.196962805174</v>
      </c>
      <c r="H44" s="16">
        <f t="shared" si="4"/>
        <v>166.6682887445495</v>
      </c>
      <c r="I44" s="16">
        <f t="shared" si="4"/>
        <v>185.22505142094451</v>
      </c>
      <c r="J44" s="52">
        <f t="shared" si="9"/>
        <v>194.98579479349428</v>
      </c>
      <c r="K44" s="9">
        <f t="shared" si="15"/>
        <v>1.533376621279618E-3</v>
      </c>
      <c r="L44" s="9">
        <f t="shared" si="16"/>
        <v>1.7037518014217975E-3</v>
      </c>
      <c r="M44" s="47">
        <f t="shared" si="17"/>
        <v>1.8930575571353306E-3</v>
      </c>
      <c r="N44" s="22"/>
      <c r="O44" s="22"/>
      <c r="Q44" s="9"/>
      <c r="R44" s="9"/>
      <c r="S44" s="9"/>
      <c r="T44" s="9"/>
      <c r="U44" s="9"/>
      <c r="V44" s="9"/>
      <c r="W44" s="17"/>
      <c r="X44" s="17"/>
      <c r="Y44" s="17"/>
      <c r="Z44" s="17"/>
      <c r="AA44" s="17"/>
    </row>
    <row r="45" spans="1:27">
      <c r="A45" s="3">
        <f t="shared" si="11"/>
        <v>56</v>
      </c>
      <c r="B45" s="2">
        <f t="shared" si="12"/>
        <v>0.99810810693175567</v>
      </c>
      <c r="C45" s="2">
        <f t="shared" si="13"/>
        <v>0.99789811765673897</v>
      </c>
      <c r="D45" s="47">
        <f t="shared" si="14"/>
        <v>0.99778761317702136</v>
      </c>
      <c r="E45" s="16">
        <f t="shared" si="3"/>
        <v>97607.840188570553</v>
      </c>
      <c r="F45" s="16">
        <f t="shared" si="3"/>
        <v>97640.397542759791</v>
      </c>
      <c r="G45" s="52">
        <f t="shared" si="10"/>
        <v>97651.21116801168</v>
      </c>
      <c r="H45" s="16">
        <f t="shared" si="4"/>
        <v>184.6635962590517</v>
      </c>
      <c r="I45" s="16">
        <f t="shared" si="4"/>
        <v>205.22862758411793</v>
      </c>
      <c r="J45" s="52">
        <f t="shared" si="9"/>
        <v>216.04225283600681</v>
      </c>
      <c r="K45" s="9">
        <f t="shared" si="15"/>
        <v>1.7014185223182909E-3</v>
      </c>
      <c r="L45" s="9">
        <f t="shared" si="16"/>
        <v>1.8904650247981009E-3</v>
      </c>
      <c r="M45" s="47">
        <f t="shared" si="17"/>
        <v>2.1005166942201121E-3</v>
      </c>
      <c r="N45" s="22"/>
      <c r="O45" s="22"/>
      <c r="Q45" s="9"/>
      <c r="R45" s="9"/>
      <c r="S45" s="9"/>
      <c r="T45" s="9"/>
      <c r="U45" s="9"/>
      <c r="V45" s="9"/>
      <c r="W45" s="17"/>
      <c r="X45" s="17"/>
      <c r="Y45" s="17"/>
      <c r="Z45" s="17"/>
      <c r="AA45" s="17"/>
    </row>
    <row r="46" spans="1:27">
      <c r="A46" s="3">
        <f t="shared" si="11"/>
        <v>57</v>
      </c>
      <c r="B46" s="2">
        <f t="shared" si="12"/>
        <v>0.99789701533139474</v>
      </c>
      <c r="C46" s="2">
        <f t="shared" si="13"/>
        <v>0.99766362353506655</v>
      </c>
      <c r="D46" s="47">
        <f t="shared" si="14"/>
        <v>0.99754083107299685</v>
      </c>
      <c r="E46" s="16">
        <f t="shared" si="3"/>
        <v>97387.051615379387</v>
      </c>
      <c r="F46" s="16">
        <f t="shared" si="3"/>
        <v>97423.176592311502</v>
      </c>
      <c r="G46" s="52">
        <f t="shared" si="10"/>
        <v>97435.168915175673</v>
      </c>
      <c r="H46" s="16">
        <f t="shared" si="4"/>
        <v>204.80347646781593</v>
      </c>
      <c r="I46" s="16">
        <f t="shared" si="4"/>
        <v>227.6172169293277</v>
      </c>
      <c r="J46" s="52">
        <f t="shared" si="9"/>
        <v>239.6095397934987</v>
      </c>
      <c r="K46" s="9">
        <f t="shared" si="15"/>
        <v>1.8902976190857592E-3</v>
      </c>
      <c r="L46" s="9">
        <f t="shared" si="16"/>
        <v>2.1003306878730659E-3</v>
      </c>
      <c r="M46" s="47">
        <f t="shared" si="17"/>
        <v>2.3337007643034063E-3</v>
      </c>
      <c r="N46" s="22"/>
      <c r="O46" s="22"/>
      <c r="Q46" s="9"/>
      <c r="R46" s="9"/>
      <c r="S46" s="9"/>
      <c r="T46" s="9"/>
      <c r="U46" s="9"/>
      <c r="V46" s="9"/>
      <c r="W46" s="17"/>
      <c r="X46" s="17"/>
      <c r="Y46" s="17"/>
      <c r="Z46" s="17"/>
      <c r="AA46" s="17"/>
    </row>
    <row r="47" spans="1:27">
      <c r="A47" s="3">
        <f t="shared" si="11"/>
        <v>58</v>
      </c>
      <c r="B47" s="2">
        <f t="shared" si="12"/>
        <v>0.99765980166328017</v>
      </c>
      <c r="C47" s="2">
        <f t="shared" si="13"/>
        <v>0.99740011791783223</v>
      </c>
      <c r="D47" s="47">
        <f t="shared" si="14"/>
        <v>0.99726352084579795</v>
      </c>
      <c r="E47" s="16">
        <f t="shared" si="3"/>
        <v>97142.131359708917</v>
      </c>
      <c r="F47" s="16">
        <f t="shared" si="3"/>
        <v>97182.248138911571</v>
      </c>
      <c r="G47" s="52">
        <f t="shared" si="10"/>
        <v>97195.559375382174</v>
      </c>
      <c r="H47" s="16">
        <f t="shared" si="4"/>
        <v>227.33185423341638</v>
      </c>
      <c r="I47" s="16">
        <f t="shared" si="4"/>
        <v>252.66238564113155</v>
      </c>
      <c r="J47" s="52">
        <f t="shared" si="9"/>
        <v>265.97362211173458</v>
      </c>
      <c r="K47" s="9">
        <f t="shared" si="15"/>
        <v>2.1025977238523933E-3</v>
      </c>
      <c r="L47" s="9">
        <f t="shared" si="16"/>
        <v>2.3362196931693258E-3</v>
      </c>
      <c r="M47" s="47">
        <f t="shared" si="17"/>
        <v>2.5957996590770288E-3</v>
      </c>
      <c r="N47" s="22"/>
      <c r="O47" s="22"/>
      <c r="Q47" s="9"/>
      <c r="R47" s="9"/>
      <c r="S47" s="9"/>
      <c r="T47" s="9"/>
      <c r="U47" s="9"/>
      <c r="V47" s="9"/>
      <c r="W47" s="17"/>
      <c r="X47" s="17"/>
      <c r="Y47" s="17"/>
      <c r="Z47" s="17"/>
      <c r="AA47" s="17"/>
    </row>
    <row r="48" spans="1:27">
      <c r="A48" s="3">
        <f t="shared" si="11"/>
        <v>59</v>
      </c>
      <c r="B48" s="2">
        <f t="shared" si="12"/>
        <v>0.99739324081042247</v>
      </c>
      <c r="C48" s="2">
        <f t="shared" si="13"/>
        <v>0.99710402068123283</v>
      </c>
      <c r="D48" s="47">
        <f t="shared" si="14"/>
        <v>0.99695191617142243</v>
      </c>
      <c r="E48" s="16">
        <f t="shared" si="3"/>
        <v>96870.218756132905</v>
      </c>
      <c r="F48" s="16">
        <f t="shared" si="3"/>
        <v>96914.799505475501</v>
      </c>
      <c r="G48" s="52">
        <f t="shared" si="10"/>
        <v>96929.585753270439</v>
      </c>
      <c r="H48" s="16">
        <f t="shared" si="4"/>
        <v>252.51733293893631</v>
      </c>
      <c r="I48" s="16">
        <f t="shared" si="4"/>
        <v>280.66325505032728</v>
      </c>
      <c r="J48" s="52">
        <f t="shared" si="9"/>
        <v>295.44950284526567</v>
      </c>
      <c r="K48" s="9">
        <f t="shared" si="15"/>
        <v>2.3412230416100903E-3</v>
      </c>
      <c r="L48" s="9">
        <f t="shared" si="16"/>
        <v>2.6013589351223227E-3</v>
      </c>
      <c r="M48" s="47">
        <f t="shared" si="17"/>
        <v>2.8903988168025806E-3</v>
      </c>
      <c r="N48" s="22"/>
      <c r="O48" s="22"/>
      <c r="Q48" s="9"/>
      <c r="R48" s="9"/>
      <c r="S48" s="9"/>
      <c r="T48" s="9"/>
      <c r="U48" s="9"/>
      <c r="V48" s="9"/>
      <c r="W48" s="17"/>
      <c r="X48" s="17"/>
      <c r="Y48" s="17"/>
      <c r="Z48" s="17"/>
      <c r="AA48" s="17"/>
    </row>
    <row r="49" spans="1:27">
      <c r="A49" s="12">
        <f t="shared" si="11"/>
        <v>60</v>
      </c>
      <c r="B49" s="15">
        <f t="shared" si="12"/>
        <v>0.99709371142695469</v>
      </c>
      <c r="C49" s="15">
        <f t="shared" si="13"/>
        <v>0.99677131231369975</v>
      </c>
      <c r="D49" s="15">
        <f t="shared" si="14"/>
        <v>0.99660178873805105</v>
      </c>
      <c r="E49" s="13">
        <f t="shared" si="3"/>
        <v>96568.131762683872</v>
      </c>
      <c r="F49" s="14">
        <f t="shared" si="3"/>
        <v>96617.701423193968</v>
      </c>
      <c r="G49" s="14">
        <f t="shared" si="10"/>
        <v>96634.136250425174</v>
      </c>
      <c r="H49" s="13">
        <f t="shared" si="4"/>
        <v>280.65485786221689</v>
      </c>
      <c r="I49" s="14">
        <f t="shared" si="4"/>
        <v>311.94838286370214</v>
      </c>
      <c r="J49" s="14">
        <f t="shared" si="9"/>
        <v>328.38321009490755</v>
      </c>
      <c r="K49" s="54">
        <f t="shared" si="15"/>
        <v>2.6094378987697418E-3</v>
      </c>
      <c r="L49" s="15">
        <f t="shared" si="16"/>
        <v>2.899375443077491E-3</v>
      </c>
      <c r="M49" s="15">
        <f t="shared" si="17"/>
        <v>3.221528270086101E-3</v>
      </c>
      <c r="N49" s="22"/>
      <c r="O49" s="22"/>
      <c r="Q49" s="9"/>
      <c r="R49" s="9"/>
      <c r="S49" s="9"/>
      <c r="T49" s="9"/>
      <c r="U49" s="9"/>
      <c r="V49" s="9"/>
      <c r="W49" s="17"/>
      <c r="X49" s="17"/>
      <c r="Y49" s="17"/>
      <c r="Z49" s="17"/>
      <c r="AA49" s="17"/>
    </row>
    <row r="50" spans="1:27">
      <c r="A50" s="3">
        <f t="shared" si="11"/>
        <v>61</v>
      </c>
      <c r="B50" s="2">
        <f t="shared" si="12"/>
        <v>0.99675714777362756</v>
      </c>
      <c r="C50" s="2">
        <f t="shared" si="13"/>
        <v>0.99639748062566025</v>
      </c>
      <c r="D50" s="47">
        <f t="shared" si="14"/>
        <v>0.99620839228149105</v>
      </c>
      <c r="E50" s="16">
        <f t="shared" si="3"/>
        <v>96232.335532620098</v>
      </c>
      <c r="F50" s="16">
        <f t="shared" si="3"/>
        <v>96287.476904821655</v>
      </c>
      <c r="G50" s="52">
        <f t="shared" si="10"/>
        <v>96305.753040330266</v>
      </c>
      <c r="H50" s="16">
        <f t="shared" si="4"/>
        <v>312.06724353098252</v>
      </c>
      <c r="I50" s="16">
        <f t="shared" si="4"/>
        <v>346.8775010559184</v>
      </c>
      <c r="J50" s="52">
        <f t="shared" si="9"/>
        <v>365.15363656452973</v>
      </c>
      <c r="K50" s="9">
        <f t="shared" si="15"/>
        <v>2.9109113982171901E-3</v>
      </c>
      <c r="L50" s="9">
        <f t="shared" si="16"/>
        <v>3.2343459980191001E-3</v>
      </c>
      <c r="M50" s="47">
        <f t="shared" si="17"/>
        <v>3.5937177755767779E-3</v>
      </c>
      <c r="N50" s="22"/>
      <c r="O50" s="22"/>
      <c r="Q50" s="9"/>
      <c r="R50" s="9"/>
      <c r="S50" s="9"/>
      <c r="T50" s="9"/>
      <c r="U50" s="9"/>
      <c r="V50" s="9"/>
      <c r="W50" s="17"/>
      <c r="X50" s="17"/>
      <c r="Y50" s="17"/>
      <c r="Z50" s="17"/>
      <c r="AA50" s="17"/>
    </row>
    <row r="51" spans="1:27">
      <c r="A51" s="3">
        <f t="shared" si="11"/>
        <v>62</v>
      </c>
      <c r="B51" s="2">
        <f t="shared" si="12"/>
        <v>0.99637898583463436</v>
      </c>
      <c r="C51" s="2">
        <f t="shared" si="13"/>
        <v>0.99597746116411157</v>
      </c>
      <c r="D51" s="47">
        <f t="shared" si="14"/>
        <v>0.99576640002728212</v>
      </c>
      <c r="E51" s="16">
        <f t="shared" si="3"/>
        <v>95858.909191139319</v>
      </c>
      <c r="F51" s="16">
        <f t="shared" si="3"/>
        <v>95920.268289089116</v>
      </c>
      <c r="G51" s="52">
        <f t="shared" si="10"/>
        <v>95940.599403765736</v>
      </c>
      <c r="H51" s="16">
        <f t="shared" si="4"/>
        <v>347.10646805760916</v>
      </c>
      <c r="I51" s="16">
        <f t="shared" si="4"/>
        <v>385.84300434170291</v>
      </c>
      <c r="J51" s="52">
        <f t="shared" si="9"/>
        <v>406.17411901832384</v>
      </c>
      <c r="K51" s="9">
        <f t="shared" si="15"/>
        <v>3.249767611596122E-3</v>
      </c>
      <c r="L51" s="9">
        <f t="shared" si="16"/>
        <v>3.6108529017734687E-3</v>
      </c>
      <c r="M51" s="47">
        <f t="shared" si="17"/>
        <v>4.0120587797482987E-3</v>
      </c>
      <c r="N51" s="22"/>
      <c r="O51" s="22"/>
      <c r="Q51" s="9"/>
      <c r="R51" s="9"/>
      <c r="S51" s="9"/>
      <c r="T51" s="9"/>
      <c r="U51" s="9"/>
      <c r="V51" s="9"/>
      <c r="W51" s="17"/>
      <c r="X51" s="17"/>
      <c r="Y51" s="17"/>
      <c r="Z51" s="17"/>
      <c r="AA51" s="17"/>
    </row>
    <row r="52" spans="1:27">
      <c r="A52" s="3">
        <f t="shared" si="11"/>
        <v>63</v>
      </c>
      <c r="B52" s="2">
        <f t="shared" si="12"/>
        <v>0.99595410307297816</v>
      </c>
      <c r="C52" s="2">
        <f t="shared" si="13"/>
        <v>0.99550557063310907</v>
      </c>
      <c r="D52" s="47">
        <f t="shared" si="14"/>
        <v>0.99526983481229825</v>
      </c>
      <c r="E52" s="16">
        <f t="shared" si="3"/>
        <v>95443.51110462191</v>
      </c>
      <c r="F52" s="16">
        <f t="shared" si="3"/>
        <v>95511.80272308171</v>
      </c>
      <c r="G52" s="52">
        <f t="shared" si="10"/>
        <v>95534.425284747413</v>
      </c>
      <c r="H52" s="16">
        <f t="shared" si="4"/>
        <v>386.15460828236246</v>
      </c>
      <c r="I52" s="16">
        <f t="shared" si="4"/>
        <v>429.27105104330985</v>
      </c>
      <c r="J52" s="52">
        <f t="shared" si="9"/>
        <v>451.89361270901281</v>
      </c>
      <c r="K52" s="9">
        <f t="shared" si="15"/>
        <v>3.6306419954340403E-3</v>
      </c>
      <c r="L52" s="9">
        <f t="shared" si="16"/>
        <v>4.0340466615933776E-3</v>
      </c>
      <c r="M52" s="47">
        <f t="shared" si="17"/>
        <v>4.4822740684370864E-3</v>
      </c>
      <c r="N52" s="22"/>
      <c r="O52" s="22"/>
      <c r="Q52" s="9"/>
      <c r="R52" s="9"/>
      <c r="S52" s="9"/>
      <c r="T52" s="9"/>
      <c r="U52" s="9"/>
      <c r="V52" s="9"/>
      <c r="W52" s="17"/>
      <c r="X52" s="17"/>
      <c r="Y52" s="17"/>
      <c r="Z52" s="17"/>
      <c r="AA52" s="17"/>
    </row>
    <row r="53" spans="1:27">
      <c r="A53" s="3">
        <f t="shared" si="11"/>
        <v>64</v>
      </c>
      <c r="B53" s="2">
        <f t="shared" si="12"/>
        <v>0.99547675111915312</v>
      </c>
      <c r="C53" s="2">
        <f t="shared" si="13"/>
        <v>0.9949754325558372</v>
      </c>
      <c r="D53" s="47">
        <f t="shared" si="14"/>
        <v>0.99471199109198305</v>
      </c>
      <c r="E53" s="16">
        <f t="shared" si="3"/>
        <v>94981.34308295192</v>
      </c>
      <c r="F53" s="16">
        <f t="shared" si="3"/>
        <v>95057.356496339547</v>
      </c>
      <c r="G53" s="52">
        <f t="shared" si="10"/>
        <v>95082.5316720384</v>
      </c>
      <c r="H53" s="16">
        <f t="shared" si="4"/>
        <v>429.62425380128843</v>
      </c>
      <c r="I53" s="16">
        <f t="shared" si="4"/>
        <v>477.62209877968417</v>
      </c>
      <c r="J53" s="52">
        <f t="shared" si="9"/>
        <v>502.79727447853656</v>
      </c>
      <c r="K53" s="9">
        <f t="shared" si="15"/>
        <v>4.0587448028678629E-3</v>
      </c>
      <c r="L53" s="9">
        <f t="shared" si="16"/>
        <v>4.5097164476309588E-3</v>
      </c>
      <c r="M53" s="47">
        <f t="shared" si="17"/>
        <v>5.0107960529232869E-3</v>
      </c>
      <c r="N53" s="22"/>
      <c r="O53" s="22"/>
      <c r="Q53" s="9"/>
      <c r="R53" s="9"/>
      <c r="S53" s="9"/>
      <c r="T53" s="9"/>
      <c r="U53" s="9"/>
      <c r="V53" s="9"/>
      <c r="W53" s="17"/>
      <c r="X53" s="17"/>
      <c r="Y53" s="17"/>
      <c r="Z53" s="17"/>
      <c r="AA53" s="17"/>
    </row>
    <row r="54" spans="1:27">
      <c r="A54" s="3">
        <f t="shared" si="11"/>
        <v>65</v>
      </c>
      <c r="B54" s="2">
        <f t="shared" si="12"/>
        <v>0.99494048062217788</v>
      </c>
      <c r="C54" s="2">
        <f t="shared" si="13"/>
        <v>0.9943798943458636</v>
      </c>
      <c r="D54" s="47">
        <f t="shared" si="14"/>
        <v>0.99408534797044545</v>
      </c>
      <c r="E54" s="16">
        <f t="shared" si="3"/>
        <v>94467.114151566682</v>
      </c>
      <c r="F54" s="16">
        <f t="shared" si="3"/>
        <v>94551.718829150632</v>
      </c>
      <c r="G54" s="52">
        <f t="shared" si="10"/>
        <v>94579.734397559863</v>
      </c>
      <c r="H54" s="16">
        <f t="shared" si="4"/>
        <v>477.95819461678911</v>
      </c>
      <c r="I54" s="16">
        <f t="shared" si="4"/>
        <v>531.39064960002725</v>
      </c>
      <c r="J54" s="52">
        <f t="shared" si="9"/>
        <v>559.40621800925874</v>
      </c>
      <c r="K54" s="9">
        <f t="shared" si="15"/>
        <v>4.5399323584234775E-3</v>
      </c>
      <c r="L54" s="9">
        <f t="shared" si="16"/>
        <v>5.0443692871371976E-3</v>
      </c>
      <c r="M54" s="47">
        <f t="shared" si="17"/>
        <v>5.6048547634857749E-3</v>
      </c>
      <c r="N54" s="22"/>
      <c r="O54" s="22"/>
      <c r="Q54" s="9"/>
      <c r="R54" s="9"/>
      <c r="S54" s="9"/>
      <c r="T54" s="9"/>
      <c r="U54" s="9"/>
      <c r="V54" s="9"/>
      <c r="W54" s="17"/>
      <c r="X54" s="17"/>
      <c r="Y54" s="17"/>
      <c r="Z54" s="17"/>
      <c r="AA54" s="17"/>
    </row>
    <row r="55" spans="1:27">
      <c r="A55" s="3">
        <f t="shared" si="11"/>
        <v>66</v>
      </c>
      <c r="B55" s="2">
        <f t="shared" si="12"/>
        <v>0.99433805742374282</v>
      </c>
      <c r="C55" s="2">
        <f t="shared" si="13"/>
        <v>0.99371093488553053</v>
      </c>
      <c r="D55" s="47">
        <f t="shared" si="14"/>
        <v>0.99338147232075569</v>
      </c>
      <c r="E55" s="16">
        <f t="shared" si="3"/>
        <v>93895.004778223418</v>
      </c>
      <c r="F55" s="16">
        <f t="shared" si="3"/>
        <v>93989.155956949893</v>
      </c>
      <c r="G55" s="52">
        <f t="shared" si="10"/>
        <v>94020.328179550605</v>
      </c>
      <c r="H55" s="16">
        <f t="shared" si="4"/>
        <v>531.62812525169284</v>
      </c>
      <c r="I55" s="16">
        <f t="shared" si="4"/>
        <v>591.10392186728131</v>
      </c>
      <c r="J55" s="52">
        <f t="shared" si="9"/>
        <v>622.27614446799271</v>
      </c>
      <c r="K55" s="9">
        <f t="shared" si="15"/>
        <v>5.0807871708679906E-3</v>
      </c>
      <c r="L55" s="9">
        <f t="shared" si="16"/>
        <v>5.6453190787422109E-3</v>
      </c>
      <c r="M55" s="47">
        <f t="shared" si="17"/>
        <v>6.2725767541580123E-3</v>
      </c>
      <c r="N55" s="22"/>
      <c r="O55" s="22"/>
      <c r="Q55" s="9"/>
      <c r="R55" s="9"/>
      <c r="S55" s="9"/>
      <c r="T55" s="9"/>
      <c r="U55" s="9"/>
      <c r="V55" s="9"/>
      <c r="W55" s="17"/>
      <c r="X55" s="17"/>
      <c r="Y55" s="17"/>
      <c r="Z55" s="17"/>
      <c r="AA55" s="17"/>
    </row>
    <row r="56" spans="1:27">
      <c r="A56" s="3">
        <f t="shared" si="11"/>
        <v>67</v>
      </c>
      <c r="B56" s="2">
        <f t="shared" si="12"/>
        <v>0.99366136914650294</v>
      </c>
      <c r="C56" s="2">
        <f t="shared" si="13"/>
        <v>0.9929595616397604</v>
      </c>
      <c r="D56" s="47">
        <f t="shared" si="14"/>
        <v>0.99259091099373209</v>
      </c>
      <c r="E56" s="16">
        <f t="shared" si="3"/>
        <v>93258.632750293211</v>
      </c>
      <c r="F56" s="16">
        <f t="shared" si="3"/>
        <v>93363.376652971725</v>
      </c>
      <c r="G56" s="52">
        <f t="shared" si="10"/>
        <v>93398.052035082612</v>
      </c>
      <c r="H56" s="16">
        <f t="shared" si="4"/>
        <v>591.1320469059574</v>
      </c>
      <c r="I56" s="16">
        <f t="shared" si="4"/>
        <v>657.31909842908499</v>
      </c>
      <c r="J56" s="52">
        <f t="shared" si="9"/>
        <v>691.99448053997185</v>
      </c>
      <c r="K56" s="9">
        <f t="shared" si="15"/>
        <v>5.6887079800556212E-3</v>
      </c>
      <c r="L56" s="9">
        <f t="shared" si="16"/>
        <v>6.3207866445062454E-3</v>
      </c>
      <c r="M56" s="47">
        <f t="shared" si="17"/>
        <v>7.0230962716736059E-3</v>
      </c>
      <c r="N56" s="22"/>
      <c r="O56" s="22"/>
      <c r="Q56" s="9"/>
      <c r="R56" s="9"/>
      <c r="S56" s="9"/>
      <c r="T56" s="9"/>
      <c r="U56" s="9"/>
      <c r="V56" s="9"/>
      <c r="W56" s="17"/>
      <c r="X56" s="17"/>
      <c r="Y56" s="17"/>
      <c r="Z56" s="17"/>
      <c r="AA56" s="17"/>
    </row>
    <row r="57" spans="1:27">
      <c r="A57" s="3">
        <f t="shared" si="11"/>
        <v>68</v>
      </c>
      <c r="B57" s="2">
        <f t="shared" si="12"/>
        <v>0.99290132121797003</v>
      </c>
      <c r="C57" s="2">
        <f t="shared" si="13"/>
        <v>0.9921156962659986</v>
      </c>
      <c r="D57" s="47">
        <f t="shared" si="14"/>
        <v>0.99170307104776678</v>
      </c>
      <c r="E57" s="16">
        <f t="shared" si="3"/>
        <v>92551.022282873077</v>
      </c>
      <c r="F57" s="16">
        <f t="shared" si="3"/>
        <v>92667.500703387253</v>
      </c>
      <c r="G57" s="52">
        <f t="shared" si="10"/>
        <v>92706.05755454264</v>
      </c>
      <c r="H57" s="16">
        <f t="shared" si="4"/>
        <v>656.98997813461756</v>
      </c>
      <c r="I57" s="16">
        <f t="shared" si="4"/>
        <v>730.61872181629587</v>
      </c>
      <c r="J57" s="52">
        <f t="shared" si="9"/>
        <v>769.17557297168241</v>
      </c>
      <c r="K57" s="9">
        <f t="shared" si="15"/>
        <v>6.3720109695825184E-3</v>
      </c>
      <c r="L57" s="9">
        <f t="shared" si="16"/>
        <v>7.0800121884250205E-3</v>
      </c>
      <c r="M57" s="47">
        <f t="shared" si="17"/>
        <v>7.8666802093611335E-3</v>
      </c>
      <c r="N57" s="22"/>
      <c r="O57" s="22"/>
      <c r="Q57" s="9"/>
      <c r="R57" s="9"/>
      <c r="S57" s="9"/>
      <c r="T57" s="9"/>
      <c r="U57" s="9"/>
      <c r="V57" s="9"/>
      <c r="W57" s="17"/>
      <c r="X57" s="17"/>
      <c r="Y57" s="17"/>
      <c r="Z57" s="17"/>
      <c r="AA57" s="17"/>
    </row>
    <row r="58" spans="1:27">
      <c r="A58" s="3">
        <f t="shared" si="11"/>
        <v>69</v>
      </c>
      <c r="B58" s="2">
        <f t="shared" si="12"/>
        <v>0.99204772128426433</v>
      </c>
      <c r="C58" s="2">
        <f t="shared" si="13"/>
        <v>0.99116804761856303</v>
      </c>
      <c r="D58" s="47">
        <f t="shared" si="14"/>
        <v>0.99070608687319361</v>
      </c>
      <c r="E58" s="16">
        <f t="shared" si="3"/>
        <v>91764.578407839945</v>
      </c>
      <c r="F58" s="16">
        <f t="shared" si="3"/>
        <v>91894.032304738459</v>
      </c>
      <c r="G58" s="52">
        <f t="shared" si="10"/>
        <v>91936.881981570958</v>
      </c>
      <c r="H58" s="16">
        <f t="shared" si="4"/>
        <v>729.73750373112853</v>
      </c>
      <c r="I58" s="16">
        <f t="shared" si="4"/>
        <v>811.60371745367593</v>
      </c>
      <c r="J58" s="52">
        <f t="shared" si="9"/>
        <v>854.45339428617444</v>
      </c>
      <c r="K58" s="9">
        <f t="shared" si="15"/>
        <v>7.1400435298107521E-3</v>
      </c>
      <c r="L58" s="9">
        <f t="shared" si="16"/>
        <v>7.9333816997897242E-3</v>
      </c>
      <c r="M58" s="47">
        <f t="shared" si="17"/>
        <v>8.8148685553219152E-3</v>
      </c>
      <c r="N58" s="22"/>
      <c r="O58" s="22"/>
      <c r="Q58" s="9"/>
      <c r="R58" s="9"/>
      <c r="S58" s="9"/>
      <c r="T58" s="9"/>
      <c r="U58" s="9"/>
      <c r="V58" s="9"/>
      <c r="W58" s="17"/>
      <c r="X58" s="17"/>
      <c r="Y58" s="17"/>
      <c r="Z58" s="17"/>
      <c r="AA58" s="17"/>
    </row>
    <row r="59" spans="1:27">
      <c r="A59" s="12">
        <f t="shared" si="11"/>
        <v>70</v>
      </c>
      <c r="B59" s="15">
        <f t="shared" si="12"/>
        <v>0.99108915090622218</v>
      </c>
      <c r="C59" s="15">
        <f t="shared" si="13"/>
        <v>0.99010397099227221</v>
      </c>
      <c r="D59" s="15">
        <f t="shared" si="14"/>
        <v>0.98958667303685266</v>
      </c>
      <c r="E59" s="13">
        <f t="shared" si="3"/>
        <v>90891.069260594537</v>
      </c>
      <c r="F59" s="14">
        <f t="shared" si="3"/>
        <v>91034.840904108816</v>
      </c>
      <c r="G59" s="14">
        <f t="shared" si="10"/>
        <v>91082.428587284783</v>
      </c>
      <c r="H59" s="13">
        <f t="shared" si="4"/>
        <v>809.91660215327283</v>
      </c>
      <c r="I59" s="14">
        <f t="shared" si="4"/>
        <v>900.88342630094849</v>
      </c>
      <c r="J59" s="14">
        <f t="shared" si="9"/>
        <v>948.47110947691544</v>
      </c>
      <c r="K59" s="54">
        <f t="shared" si="15"/>
        <v>8.0033121275072863E-3</v>
      </c>
      <c r="L59" s="15">
        <f t="shared" si="16"/>
        <v>8.8925690305636518E-3</v>
      </c>
      <c r="M59" s="15">
        <f t="shared" si="17"/>
        <v>9.8806322561818347E-3</v>
      </c>
      <c r="N59" s="22"/>
      <c r="O59" s="22"/>
      <c r="Q59" s="9"/>
      <c r="R59" s="9"/>
      <c r="S59" s="9"/>
      <c r="T59" s="9"/>
      <c r="U59" s="9"/>
      <c r="V59" s="9"/>
      <c r="W59" s="17"/>
      <c r="X59" s="17"/>
      <c r="Y59" s="17"/>
      <c r="Z59" s="17"/>
      <c r="AA59" s="17"/>
    </row>
    <row r="60" spans="1:27">
      <c r="A60" s="3">
        <f t="shared" si="11"/>
        <v>71</v>
      </c>
      <c r="B60" s="2">
        <f t="shared" si="12"/>
        <v>0.99001282337811991</v>
      </c>
      <c r="C60" s="2">
        <f t="shared" si="13"/>
        <v>0.98890931241117497</v>
      </c>
      <c r="D60" s="47">
        <f t="shared" si="14"/>
        <v>0.98832996164179732</v>
      </c>
      <c r="E60" s="16">
        <f t="shared" si="3"/>
        <v>89921.619554617224</v>
      </c>
      <c r="F60" s="16">
        <f t="shared" si="3"/>
        <v>90081.152658441264</v>
      </c>
      <c r="G60" s="52">
        <f t="shared" si="10"/>
        <v>90133.957477807868</v>
      </c>
      <c r="H60" s="16">
        <f t="shared" si="4"/>
        <v>898.06309661746491</v>
      </c>
      <c r="I60" s="16">
        <f t="shared" si="4"/>
        <v>999.06192177602497</v>
      </c>
      <c r="J60" s="52">
        <f t="shared" si="9"/>
        <v>1051.8667411426286</v>
      </c>
      <c r="K60" s="9">
        <f t="shared" si="15"/>
        <v>8.9736260313181895E-3</v>
      </c>
      <c r="L60" s="9">
        <f t="shared" si="16"/>
        <v>9.9706955903535437E-3</v>
      </c>
      <c r="M60" s="47">
        <f t="shared" si="17"/>
        <v>1.1078550655948382E-2</v>
      </c>
      <c r="N60" s="22"/>
      <c r="O60" s="22"/>
      <c r="Q60" s="9"/>
      <c r="R60" s="9"/>
      <c r="S60" s="9"/>
      <c r="T60" s="9"/>
      <c r="U60" s="9"/>
      <c r="V60" s="9"/>
      <c r="W60" s="17"/>
      <c r="X60" s="17"/>
      <c r="Y60" s="17"/>
      <c r="Z60" s="17"/>
      <c r="AA60" s="17"/>
    </row>
    <row r="61" spans="1:27">
      <c r="A61" s="3">
        <f t="shared" si="11"/>
        <v>72</v>
      </c>
      <c r="B61" s="2">
        <f t="shared" si="12"/>
        <v>0.98880442647198197</v>
      </c>
      <c r="C61" s="2">
        <f t="shared" si="13"/>
        <v>0.98756823675039318</v>
      </c>
      <c r="D61" s="47">
        <f t="shared" si="14"/>
        <v>0.98691932299126284</v>
      </c>
      <c r="E61" s="16">
        <f t="shared" si="3"/>
        <v>88846.719320656455</v>
      </c>
      <c r="F61" s="16">
        <f t="shared" si="3"/>
        <v>89023.556457999759</v>
      </c>
      <c r="G61" s="52">
        <f t="shared" si="10"/>
        <v>89082.090736665239</v>
      </c>
      <c r="H61" s="16">
        <f t="shared" si="4"/>
        <v>994.68997887759178</v>
      </c>
      <c r="I61" s="16">
        <f t="shared" si="4"/>
        <v>1106.7197775238601</v>
      </c>
      <c r="J61" s="52">
        <f t="shared" si="9"/>
        <v>1165.2540561893402</v>
      </c>
      <c r="K61" s="9">
        <f t="shared" si="15"/>
        <v>1.0064258859201647E-2</v>
      </c>
      <c r="L61" s="9">
        <f t="shared" si="16"/>
        <v>1.1182509843557386E-2</v>
      </c>
      <c r="M61" s="47">
        <f t="shared" si="17"/>
        <v>1.2425010937285983E-2</v>
      </c>
      <c r="N61" s="22"/>
      <c r="O61" s="22"/>
      <c r="Q61" s="9"/>
      <c r="R61" s="9"/>
      <c r="S61" s="9"/>
      <c r="T61" s="9"/>
      <c r="U61" s="9"/>
      <c r="V61" s="9"/>
      <c r="W61" s="17"/>
      <c r="X61" s="17"/>
      <c r="Y61" s="17"/>
      <c r="Z61" s="17"/>
      <c r="AA61" s="17"/>
    </row>
    <row r="62" spans="1:27">
      <c r="A62" s="3">
        <f t="shared" si="11"/>
        <v>73</v>
      </c>
      <c r="B62" s="2">
        <f t="shared" si="12"/>
        <v>0.98744794889517284</v>
      </c>
      <c r="C62" s="2">
        <f t="shared" si="13"/>
        <v>0.98606303849147081</v>
      </c>
      <c r="D62" s="47">
        <f t="shared" si="14"/>
        <v>0.98533616837506299</v>
      </c>
      <c r="E62" s="16">
        <f t="shared" si="3"/>
        <v>87656.252887803217</v>
      </c>
      <c r="F62" s="16">
        <f t="shared" si="3"/>
        <v>87852.029341778863</v>
      </c>
      <c r="G62" s="52">
        <f t="shared" si="10"/>
        <v>87916.836680475899</v>
      </c>
      <c r="H62" s="16">
        <f t="shared" si="4"/>
        <v>1100.2657659053657</v>
      </c>
      <c r="I62" s="16">
        <f t="shared" si="4"/>
        <v>1224.3903513825499</v>
      </c>
      <c r="J62" s="52">
        <f t="shared" si="9"/>
        <v>1289.1976900795853</v>
      </c>
      <c r="K62" s="9">
        <f t="shared" si="15"/>
        <v>1.1290130157742655E-2</v>
      </c>
      <c r="L62" s="9">
        <f t="shared" si="16"/>
        <v>1.2544589064158503E-2</v>
      </c>
      <c r="M62" s="47">
        <f t="shared" si="17"/>
        <v>1.3938432293509448E-2</v>
      </c>
      <c r="N62" s="22"/>
      <c r="O62" s="22"/>
      <c r="Q62" s="9"/>
      <c r="R62" s="9"/>
      <c r="S62" s="9"/>
      <c r="T62" s="9"/>
      <c r="U62" s="9"/>
      <c r="V62" s="9"/>
      <c r="W62" s="17"/>
      <c r="X62" s="17"/>
      <c r="Y62" s="17"/>
      <c r="Z62" s="17"/>
      <c r="AA62" s="17"/>
    </row>
    <row r="63" spans="1:27">
      <c r="A63" s="3">
        <f t="shared" si="11"/>
        <v>74</v>
      </c>
      <c r="B63" s="2">
        <f t="shared" si="12"/>
        <v>0.98592548926490853</v>
      </c>
      <c r="C63" s="2">
        <f t="shared" si="13"/>
        <v>0.98437393396567563</v>
      </c>
      <c r="D63" s="47">
        <f t="shared" si="14"/>
        <v>0.98355973387328199</v>
      </c>
      <c r="E63" s="16">
        <f t="shared" si="3"/>
        <v>86339.554088150384</v>
      </c>
      <c r="F63" s="16">
        <f t="shared" si="3"/>
        <v>86555.987121897851</v>
      </c>
      <c r="G63" s="52">
        <f t="shared" si="10"/>
        <v>86627.638990396314</v>
      </c>
      <c r="H63" s="16">
        <f t="shared" si="4"/>
        <v>1215.1869808766787</v>
      </c>
      <c r="I63" s="16">
        <f t="shared" si="4"/>
        <v>1352.5295704329037</v>
      </c>
      <c r="J63" s="52">
        <f t="shared" si="9"/>
        <v>1424.1814389313658</v>
      </c>
      <c r="K63" s="9">
        <f t="shared" si="15"/>
        <v>1.2668009497302743E-2</v>
      </c>
      <c r="L63" s="9">
        <f t="shared" si="16"/>
        <v>1.4075566108114159E-2</v>
      </c>
      <c r="M63" s="47">
        <f t="shared" si="17"/>
        <v>1.5639517897904621E-2</v>
      </c>
      <c r="N63" s="22"/>
      <c r="O63" s="22"/>
      <c r="Q63" s="9"/>
      <c r="R63" s="9"/>
      <c r="S63" s="9"/>
      <c r="T63" s="9"/>
      <c r="U63" s="9"/>
      <c r="V63" s="9"/>
      <c r="W63" s="17"/>
      <c r="X63" s="17"/>
      <c r="Y63" s="17"/>
      <c r="Z63" s="17"/>
      <c r="AA63" s="17"/>
    </row>
    <row r="64" spans="1:27">
      <c r="A64" s="3">
        <f t="shared" si="11"/>
        <v>75</v>
      </c>
      <c r="B64" s="2">
        <f t="shared" si="12"/>
        <v>0.98421704646222774</v>
      </c>
      <c r="C64" s="2">
        <f t="shared" si="13"/>
        <v>0.98247883405006509</v>
      </c>
      <c r="D64" s="47">
        <f t="shared" si="14"/>
        <v>0.98156684421272111</v>
      </c>
      <c r="E64" s="16">
        <f t="shared" si="3"/>
        <v>84885.494749911159</v>
      </c>
      <c r="F64" s="16">
        <f t="shared" si="3"/>
        <v>85124.367107273705</v>
      </c>
      <c r="G64" s="52">
        <f t="shared" si="10"/>
        <v>85203.457551464948</v>
      </c>
      <c r="H64" s="16">
        <f t="shared" si="4"/>
        <v>1339.7438196686562</v>
      </c>
      <c r="I64" s="16">
        <f t="shared" si="4"/>
        <v>1491.4781624697207</v>
      </c>
      <c r="J64" s="52">
        <f t="shared" si="9"/>
        <v>1570.5686066609633</v>
      </c>
      <c r="K64" s="9">
        <f t="shared" si="15"/>
        <v>1.4216745874968285E-2</v>
      </c>
      <c r="L64" s="9">
        <f t="shared" si="16"/>
        <v>1.5796384305520317E-2</v>
      </c>
      <c r="M64" s="47">
        <f t="shared" si="17"/>
        <v>1.7551538117244796E-2</v>
      </c>
      <c r="N64" s="22"/>
      <c r="O64" s="22"/>
      <c r="Q64" s="9"/>
      <c r="R64" s="9"/>
      <c r="S64" s="9"/>
      <c r="T64" s="9"/>
      <c r="U64" s="9"/>
      <c r="V64" s="9"/>
      <c r="W64" s="17"/>
      <c r="X64" s="17"/>
      <c r="Y64" s="17"/>
      <c r="Z64" s="17"/>
      <c r="AA64" s="17"/>
    </row>
    <row r="65" spans="1:27">
      <c r="A65" s="3">
        <f t="shared" si="11"/>
        <v>76</v>
      </c>
      <c r="B65" s="2">
        <f t="shared" si="12"/>
        <v>0.98230029034481758</v>
      </c>
      <c r="C65" s="2">
        <f t="shared" si="13"/>
        <v>0.98035309646629076</v>
      </c>
      <c r="D65" s="47">
        <f t="shared" si="14"/>
        <v>0.97933165593645743</v>
      </c>
      <c r="E65" s="16">
        <f t="shared" si="3"/>
        <v>83282.614657710918</v>
      </c>
      <c r="F65" s="16">
        <f t="shared" si="3"/>
        <v>83545.750930242502</v>
      </c>
      <c r="G65" s="52">
        <f t="shared" si="10"/>
        <v>83632.888944803984</v>
      </c>
      <c r="H65" s="16">
        <f t="shared" si="4"/>
        <v>1474.0780987659236</v>
      </c>
      <c r="I65" s="16">
        <f t="shared" si="4"/>
        <v>1641.4153091777698</v>
      </c>
      <c r="J65" s="52">
        <f t="shared" si="9"/>
        <v>1728.5533237392519</v>
      </c>
      <c r="K65" s="9">
        <f t="shared" si="15"/>
        <v>1.5957525563464355E-2</v>
      </c>
      <c r="L65" s="9">
        <f t="shared" si="16"/>
        <v>1.7730583959404838E-2</v>
      </c>
      <c r="M65" s="47">
        <f t="shared" si="17"/>
        <v>1.9700648843783152E-2</v>
      </c>
      <c r="N65" s="22"/>
      <c r="O65" s="22"/>
      <c r="Q65" s="9"/>
      <c r="R65" s="9"/>
      <c r="S65" s="9"/>
      <c r="T65" s="9"/>
      <c r="U65" s="9"/>
      <c r="V65" s="9"/>
      <c r="W65" s="17"/>
      <c r="X65" s="17"/>
      <c r="Y65" s="17"/>
      <c r="Z65" s="17"/>
      <c r="AA65" s="17"/>
    </row>
    <row r="66" spans="1:27">
      <c r="A66" s="3">
        <f t="shared" si="11"/>
        <v>77</v>
      </c>
      <c r="B66" s="2">
        <f t="shared" si="12"/>
        <v>0.98015031199180702</v>
      </c>
      <c r="C66" s="2">
        <f t="shared" si="13"/>
        <v>0.97796925711525062</v>
      </c>
      <c r="D66" s="47">
        <f t="shared" si="14"/>
        <v>0.97682537948162906</v>
      </c>
      <c r="E66" s="16">
        <f t="shared" si="3"/>
        <v>81519.30222316437</v>
      </c>
      <c r="F66" s="16">
        <f t="shared" si="3"/>
        <v>81808.536558944994</v>
      </c>
      <c r="G66" s="52">
        <f t="shared" si="10"/>
        <v>81904.335621064733</v>
      </c>
      <c r="H66" s="16">
        <f t="shared" si="4"/>
        <v>1618.1327157753985</v>
      </c>
      <c r="I66" s="16">
        <f t="shared" si="4"/>
        <v>1802.3028347077343</v>
      </c>
      <c r="J66" s="52">
        <f t="shared" si="9"/>
        <v>1898.101896827473</v>
      </c>
      <c r="K66" s="9">
        <f t="shared" si="15"/>
        <v>1.7914161933333936E-2</v>
      </c>
      <c r="L66" s="9">
        <f t="shared" si="16"/>
        <v>1.9904624370371039E-2</v>
      </c>
      <c r="M66" s="47">
        <f t="shared" si="17"/>
        <v>2.2116249300412266E-2</v>
      </c>
      <c r="N66" s="22"/>
      <c r="O66" s="22"/>
      <c r="Q66" s="9"/>
      <c r="R66" s="9"/>
      <c r="S66" s="9"/>
      <c r="T66" s="9"/>
      <c r="U66" s="9"/>
      <c r="V66" s="9"/>
      <c r="W66" s="17"/>
      <c r="X66" s="17"/>
      <c r="Y66" s="17"/>
      <c r="Z66" s="17"/>
      <c r="AA66" s="17"/>
    </row>
    <row r="67" spans="1:27">
      <c r="A67" s="3">
        <f t="shared" si="11"/>
        <v>78</v>
      </c>
      <c r="B67" s="2">
        <f t="shared" si="12"/>
        <v>0.97773935294791225</v>
      </c>
      <c r="C67" s="2">
        <f t="shared" si="13"/>
        <v>0.97529674029065161</v>
      </c>
      <c r="D67" s="47">
        <f t="shared" si="14"/>
        <v>0.97401598023679736</v>
      </c>
      <c r="E67" s="16">
        <f t="shared" si="3"/>
        <v>79584.036000298569</v>
      </c>
      <c r="F67" s="16">
        <f t="shared" si="3"/>
        <v>79901.169507388971</v>
      </c>
      <c r="G67" s="52">
        <f t="shared" si="10"/>
        <v>80006.23372423726</v>
      </c>
      <c r="H67" s="16">
        <f t="shared" si="4"/>
        <v>1771.5921363832895</v>
      </c>
      <c r="I67" s="16">
        <f t="shared" si="4"/>
        <v>1973.8193414216948</v>
      </c>
      <c r="J67" s="52">
        <f t="shared" si="9"/>
        <v>2078.883558269983</v>
      </c>
      <c r="K67" s="9">
        <f t="shared" si="15"/>
        <v>2.0113421213067344E-2</v>
      </c>
      <c r="L67" s="9">
        <f t="shared" si="16"/>
        <v>2.234824579229705E-2</v>
      </c>
      <c r="M67" s="47">
        <f t="shared" si="17"/>
        <v>2.4831384213663387E-2</v>
      </c>
      <c r="N67" s="22"/>
      <c r="O67" s="22"/>
      <c r="Q67" s="9"/>
      <c r="R67" s="9"/>
      <c r="S67" s="9"/>
      <c r="T67" s="9"/>
      <c r="U67" s="9"/>
      <c r="V67" s="9"/>
      <c r="W67" s="17"/>
      <c r="X67" s="17"/>
      <c r="Y67" s="17"/>
      <c r="Z67" s="17"/>
      <c r="AA67" s="17"/>
    </row>
    <row r="68" spans="1:27">
      <c r="A68" s="3">
        <f t="shared" si="11"/>
        <v>79</v>
      </c>
      <c r="B68" s="2">
        <f t="shared" si="12"/>
        <v>0.97503651335859953</v>
      </c>
      <c r="C68" s="2">
        <f t="shared" si="13"/>
        <v>0.97230154818688264</v>
      </c>
      <c r="D68" s="47">
        <f t="shared" si="14"/>
        <v>0.97086785930687258</v>
      </c>
      <c r="E68" s="16">
        <f t="shared" si="3"/>
        <v>77465.697718786862</v>
      </c>
      <c r="F68" s="16">
        <f t="shared" si="3"/>
        <v>77812.44386391528</v>
      </c>
      <c r="G68" s="52">
        <f t="shared" si="10"/>
        <v>77927.350165967277</v>
      </c>
      <c r="H68" s="16">
        <f t="shared" si="4"/>
        <v>1933.8139101697016</v>
      </c>
      <c r="I68" s="16">
        <f t="shared" si="4"/>
        <v>2155.2842268255627</v>
      </c>
      <c r="J68" s="52">
        <f t="shared" si="9"/>
        <v>2270.1905288775597</v>
      </c>
      <c r="K68" s="9">
        <f t="shared" si="15"/>
        <v>2.2585388643487699E-2</v>
      </c>
      <c r="L68" s="9">
        <f t="shared" si="16"/>
        <v>2.5094876270541886E-2</v>
      </c>
      <c r="M68" s="47">
        <f t="shared" si="17"/>
        <v>2.7883195856157651E-2</v>
      </c>
      <c r="N68" s="22"/>
      <c r="O68" s="22"/>
      <c r="Q68" s="9"/>
      <c r="R68" s="9"/>
      <c r="S68" s="9"/>
      <c r="T68" s="9"/>
      <c r="U68" s="9"/>
      <c r="V68" s="9"/>
      <c r="W68" s="17"/>
      <c r="X68" s="17"/>
      <c r="Y68" s="17"/>
      <c r="Z68" s="17"/>
      <c r="AA68" s="17"/>
    </row>
    <row r="69" spans="1:27">
      <c r="A69" s="12">
        <f t="shared" si="11"/>
        <v>80</v>
      </c>
      <c r="B69" s="15">
        <f t="shared" si="12"/>
        <v>0.97200743947852208</v>
      </c>
      <c r="C69" s="15">
        <f t="shared" si="13"/>
        <v>0.96894593089482661</v>
      </c>
      <c r="D69" s="15">
        <f t="shared" si="14"/>
        <v>0.96734151559797676</v>
      </c>
      <c r="E69" s="13">
        <f t="shared" si="3"/>
        <v>75153.967442519337</v>
      </c>
      <c r="F69" s="14">
        <f t="shared" si="3"/>
        <v>75531.88380861716</v>
      </c>
      <c r="G69" s="14">
        <f t="shared" si="10"/>
        <v>75657.159637089717</v>
      </c>
      <c r="H69" s="13">
        <f t="shared" si="4"/>
        <v>2103.751982063899</v>
      </c>
      <c r="I69" s="14">
        <f t="shared" si="4"/>
        <v>2345.5723394367233</v>
      </c>
      <c r="J69" s="14">
        <f t="shared" si="9"/>
        <v>2470.8481679092802</v>
      </c>
      <c r="K69" s="54">
        <f t="shared" si="15"/>
        <v>2.536388003528018E-2</v>
      </c>
      <c r="L69" s="15">
        <f t="shared" si="16"/>
        <v>2.8182088928089086E-2</v>
      </c>
      <c r="M69" s="15">
        <f t="shared" si="17"/>
        <v>3.1313432142321206E-2</v>
      </c>
      <c r="N69" s="22"/>
      <c r="O69" s="22"/>
      <c r="Q69" s="9"/>
      <c r="R69" s="9"/>
      <c r="S69" s="9"/>
      <c r="T69" s="9"/>
      <c r="U69" s="9"/>
      <c r="V69" s="9"/>
      <c r="W69" s="17"/>
      <c r="X69" s="17"/>
      <c r="Y69" s="17"/>
      <c r="Z69" s="17"/>
      <c r="AA69" s="17"/>
    </row>
    <row r="70" spans="1:27">
      <c r="A70" s="3">
        <f t="shared" si="11"/>
        <v>81</v>
      </c>
      <c r="B70" s="2">
        <f t="shared" si="12"/>
        <v>0.96861399183673891</v>
      </c>
      <c r="C70" s="2">
        <f t="shared" si="13"/>
        <v>0.96518803911603657</v>
      </c>
      <c r="D70" s="47">
        <f t="shared" si="14"/>
        <v>0.96339319200383977</v>
      </c>
      <c r="E70" s="16">
        <f t="shared" si="3"/>
        <v>72639.810457142885</v>
      </c>
      <c r="F70" s="16">
        <f t="shared" si="3"/>
        <v>73050.215460455438</v>
      </c>
      <c r="G70" s="52">
        <f t="shared" si="10"/>
        <v>73186.311469180437</v>
      </c>
      <c r="H70" s="16">
        <f t="shared" si="4"/>
        <v>2279.8736839856283</v>
      </c>
      <c r="I70" s="16">
        <f t="shared" si="4"/>
        <v>2543.0212431744731</v>
      </c>
      <c r="J70" s="52">
        <f t="shared" si="9"/>
        <v>2679.1172518994717</v>
      </c>
      <c r="K70" s="9">
        <f t="shared" si="15"/>
        <v>2.8486904359654921E-2</v>
      </c>
      <c r="L70" s="9">
        <f t="shared" si="16"/>
        <v>3.165211595517213E-2</v>
      </c>
      <c r="M70" s="47">
        <f t="shared" si="17"/>
        <v>3.5169017727969036E-2</v>
      </c>
      <c r="N70" s="22"/>
      <c r="O70" s="22"/>
      <c r="Q70" s="9"/>
      <c r="R70" s="9"/>
      <c r="S70" s="9"/>
      <c r="T70" s="9"/>
      <c r="U70" s="9"/>
      <c r="V70" s="9"/>
      <c r="W70" s="17"/>
      <c r="X70" s="17"/>
      <c r="Y70" s="17"/>
      <c r="Z70" s="17"/>
      <c r="AA70" s="17"/>
    </row>
    <row r="71" spans="1:27">
      <c r="A71" s="3">
        <f t="shared" si="11"/>
        <v>82</v>
      </c>
      <c r="B71" s="2">
        <f t="shared" si="12"/>
        <v>0.96481389640780058</v>
      </c>
      <c r="C71" s="2">
        <f t="shared" si="13"/>
        <v>0.9609815631841423</v>
      </c>
      <c r="D71" s="47">
        <f t="shared" si="14"/>
        <v>0.95897450999736522</v>
      </c>
      <c r="E71" s="16">
        <f t="shared" si="3"/>
        <v>69916.063120804087</v>
      </c>
      <c r="F71" s="16">
        <f t="shared" si="3"/>
        <v>70359.936773157257</v>
      </c>
      <c r="G71" s="52">
        <f t="shared" si="10"/>
        <v>70507.194217280965</v>
      </c>
      <c r="H71" s="16">
        <f t="shared" si="4"/>
        <v>2460.0738397273672</v>
      </c>
      <c r="I71" s="16">
        <f t="shared" si="4"/>
        <v>2745.3347473511822</v>
      </c>
      <c r="J71" s="52">
        <f t="shared" si="9"/>
        <v>2892.5921914748906</v>
      </c>
      <c r="K71" s="9">
        <f t="shared" si="15"/>
        <v>3.1997183700252139E-2</v>
      </c>
      <c r="L71" s="9">
        <f t="shared" si="16"/>
        <v>3.5552426333613489E-2</v>
      </c>
      <c r="M71" s="47">
        <f t="shared" si="17"/>
        <v>3.9502695926237209E-2</v>
      </c>
      <c r="N71" s="22"/>
      <c r="O71" s="22"/>
      <c r="Q71" s="9"/>
      <c r="R71" s="9"/>
      <c r="S71" s="9"/>
      <c r="T71" s="9"/>
      <c r="U71" s="9"/>
      <c r="V71" s="9"/>
      <c r="W71" s="17"/>
      <c r="X71" s="17"/>
      <c r="Y71" s="17"/>
      <c r="Z71" s="17"/>
      <c r="AA71" s="17"/>
    </row>
    <row r="72" spans="1:27">
      <c r="A72" s="3">
        <f t="shared" si="11"/>
        <v>83</v>
      </c>
      <c r="B72" s="2">
        <f t="shared" si="12"/>
        <v>0.96056038253182485</v>
      </c>
      <c r="C72" s="2">
        <f t="shared" si="13"/>
        <v>0.9562753637369541</v>
      </c>
      <c r="D72" s="47">
        <f t="shared" si="14"/>
        <v>0.95403209888565044</v>
      </c>
      <c r="E72" s="16">
        <f t="shared" ref="E72:F119" si="18">F73/B72</f>
        <v>66978.120659382403</v>
      </c>
      <c r="F72" s="16">
        <f t="shared" si="18"/>
        <v>67455.98928107672</v>
      </c>
      <c r="G72" s="52">
        <f t="shared" si="10"/>
        <v>67614.602025806074</v>
      </c>
      <c r="H72" s="16">
        <f t="shared" ref="H72:I119" si="19">E72-F73</f>
        <v>2641.5914575433198</v>
      </c>
      <c r="I72" s="16">
        <f t="shared" si="19"/>
        <v>2949.4885950789976</v>
      </c>
      <c r="J72" s="52">
        <f t="shared" si="9"/>
        <v>3108.1013398083523</v>
      </c>
      <c r="K72" s="9">
        <f t="shared" si="15"/>
        <v>3.5942737679083403E-2</v>
      </c>
      <c r="L72" s="9">
        <f t="shared" si="16"/>
        <v>3.9936375198981564E-2</v>
      </c>
      <c r="M72" s="47">
        <f t="shared" si="17"/>
        <v>4.4373750221090622E-2</v>
      </c>
      <c r="N72" s="22"/>
      <c r="O72" s="22"/>
      <c r="Q72" s="9"/>
      <c r="R72" s="9"/>
      <c r="S72" s="9"/>
      <c r="T72" s="9"/>
      <c r="U72" s="9"/>
      <c r="V72" s="9"/>
      <c r="W72" s="17"/>
      <c r="X72" s="17"/>
      <c r="Y72" s="17"/>
      <c r="Z72" s="17"/>
      <c r="AA72" s="17"/>
    </row>
    <row r="73" spans="1:27">
      <c r="A73" s="3">
        <f t="shared" si="11"/>
        <v>84</v>
      </c>
      <c r="B73" s="2">
        <f t="shared" ref="B73:B104" si="20">EXP(sel*(A/LN(sel)*(1-sel)-B*cc^x*(cc-sel)/(LN(cc/sel))))</f>
        <v>0.95580181312492096</v>
      </c>
      <c r="C73" s="2">
        <f t="shared" ref="C73:C104" si="21">EXP(A/LN(sel)*(1-sel)-B*cc^x*(cc-sel)/LN(cc/sel))</f>
        <v>0.95101310162018882</v>
      </c>
      <c r="D73" s="47">
        <f t="shared" ref="D73:D104" si="22">EXP(-(A+B/LN(cc)*cc^x*(cc-1)))</f>
        <v>0.94850722846604663</v>
      </c>
      <c r="E73" s="16">
        <f t="shared" si="18"/>
        <v>63824.723162027964</v>
      </c>
      <c r="F73" s="16">
        <f t="shared" si="18"/>
        <v>64336.529201839083</v>
      </c>
      <c r="G73" s="52">
        <f t="shared" si="10"/>
        <v>64506.500685997722</v>
      </c>
      <c r="H73" s="16">
        <f t="shared" si="19"/>
        <v>2820.9370415654994</v>
      </c>
      <c r="I73" s="16">
        <f t="shared" si="19"/>
        <v>3151.6470181202458</v>
      </c>
      <c r="J73" s="52">
        <f t="shared" si="9"/>
        <v>3321.618502278885</v>
      </c>
      <c r="K73" s="9">
        <f t="shared" ref="K73:K104" si="23">sel^2*(A+B*cc^x)</f>
        <v>4.0377540351289751E-2</v>
      </c>
      <c r="L73" s="9">
        <f t="shared" ref="L73:L104" si="24">sel*(A+B*cc^x)</f>
        <v>4.4863933723655276E-2</v>
      </c>
      <c r="M73" s="47">
        <f t="shared" ref="M73:M104" si="25">A+B*cc^x</f>
        <v>4.9848815248505859E-2</v>
      </c>
      <c r="N73" s="22"/>
      <c r="O73" s="22"/>
      <c r="Q73" s="9"/>
      <c r="R73" s="9"/>
      <c r="S73" s="9"/>
      <c r="T73" s="9"/>
      <c r="U73" s="9"/>
      <c r="V73" s="9"/>
      <c r="W73" s="17"/>
      <c r="X73" s="17"/>
      <c r="Y73" s="17"/>
      <c r="Z73" s="17"/>
      <c r="AA73" s="17"/>
    </row>
    <row r="74" spans="1:27">
      <c r="A74" s="3">
        <f t="shared" si="11"/>
        <v>85</v>
      </c>
      <c r="B74" s="2">
        <f t="shared" si="20"/>
        <v>0.95048131501162025</v>
      </c>
      <c r="C74" s="2">
        <f t="shared" si="21"/>
        <v>0.94513287742285756</v>
      </c>
      <c r="D74" s="47">
        <f t="shared" si="22"/>
        <v>0.94233545692866583</v>
      </c>
      <c r="E74" s="16">
        <f t="shared" si="18"/>
        <v>60458.826225238787</v>
      </c>
      <c r="F74" s="16">
        <f t="shared" si="18"/>
        <v>61003.786120462464</v>
      </c>
      <c r="G74" s="52">
        <f t="shared" si="10"/>
        <v>61184.882183718837</v>
      </c>
      <c r="H74" s="16">
        <f t="shared" si="19"/>
        <v>2993.8415706147935</v>
      </c>
      <c r="I74" s="16">
        <f t="shared" si="19"/>
        <v>3347.1022107411918</v>
      </c>
      <c r="J74" s="52">
        <f t="shared" ref="J74:J119" si="26">G74-G75</f>
        <v>3528.1982739975647</v>
      </c>
      <c r="K74" s="9">
        <f t="shared" si="23"/>
        <v>4.536225855484969E-2</v>
      </c>
      <c r="L74" s="9">
        <f t="shared" si="24"/>
        <v>5.0402509505388542E-2</v>
      </c>
      <c r="M74" s="47">
        <f t="shared" si="25"/>
        <v>5.6002788339320597E-2</v>
      </c>
      <c r="N74" s="22"/>
      <c r="O74" s="22"/>
      <c r="Q74" s="9"/>
      <c r="R74" s="9"/>
      <c r="S74" s="9"/>
      <c r="T74" s="9"/>
      <c r="U74" s="9"/>
      <c r="V74" s="9"/>
      <c r="W74" s="17"/>
      <c r="X74" s="17"/>
      <c r="Y74" s="17"/>
      <c r="Z74" s="17"/>
      <c r="AA74" s="17"/>
    </row>
    <row r="75" spans="1:27">
      <c r="A75" s="3">
        <f t="shared" si="11"/>
        <v>86</v>
      </c>
      <c r="B75" s="2">
        <f t="shared" si="20"/>
        <v>0.9445364200933315</v>
      </c>
      <c r="C75" s="2">
        <f t="shared" si="21"/>
        <v>0.93856689455491804</v>
      </c>
      <c r="D75" s="47">
        <f t="shared" si="22"/>
        <v>0.9354463097008382</v>
      </c>
      <c r="E75" s="16">
        <f t="shared" si="18"/>
        <v>56888.529269406041</v>
      </c>
      <c r="F75" s="16">
        <f t="shared" si="18"/>
        <v>57464.984654623993</v>
      </c>
      <c r="G75" s="52">
        <f t="shared" ref="G75:G119" si="27">G74*D74</f>
        <v>57656.683909721272</v>
      </c>
      <c r="H75" s="16">
        <f t="shared" si="19"/>
        <v>3155.2414889065549</v>
      </c>
      <c r="I75" s="16">
        <f t="shared" si="19"/>
        <v>3530.2524616875307</v>
      </c>
      <c r="J75" s="52">
        <f t="shared" si="26"/>
        <v>3721.9517167848098</v>
      </c>
      <c r="K75" s="9">
        <f t="shared" si="23"/>
        <v>5.0965081815651056E-2</v>
      </c>
      <c r="L75" s="9">
        <f t="shared" si="24"/>
        <v>5.6627868684056726E-2</v>
      </c>
      <c r="M75" s="47">
        <f t="shared" si="25"/>
        <v>6.2919854093396357E-2</v>
      </c>
      <c r="N75" s="22"/>
      <c r="O75" s="22"/>
      <c r="Q75" s="9"/>
      <c r="R75" s="9"/>
      <c r="S75" s="9"/>
      <c r="T75" s="9"/>
      <c r="U75" s="9"/>
      <c r="V75" s="9"/>
      <c r="W75" s="17"/>
      <c r="X75" s="17"/>
      <c r="Y75" s="17"/>
      <c r="Z75" s="17"/>
      <c r="AA75" s="17"/>
    </row>
    <row r="76" spans="1:27">
      <c r="A76" s="3">
        <f t="shared" si="11"/>
        <v>87</v>
      </c>
      <c r="B76" s="2">
        <f t="shared" si="20"/>
        <v>0.93789873165198501</v>
      </c>
      <c r="C76" s="2">
        <f t="shared" si="21"/>
        <v>0.9312411640975341</v>
      </c>
      <c r="D76" s="47">
        <f t="shared" si="22"/>
        <v>0.92776300964100145</v>
      </c>
      <c r="E76" s="16">
        <f t="shared" si="18"/>
        <v>53128.017208570142</v>
      </c>
      <c r="F76" s="16">
        <f t="shared" si="18"/>
        <v>53733.287780499486</v>
      </c>
      <c r="G76" s="52">
        <f t="shared" si="27"/>
        <v>53934.732192936463</v>
      </c>
      <c r="H76" s="16">
        <f t="shared" si="19"/>
        <v>3299.3172534673722</v>
      </c>
      <c r="I76" s="16">
        <f t="shared" si="19"/>
        <v>3694.6383169993424</v>
      </c>
      <c r="J76" s="52">
        <f t="shared" si="26"/>
        <v>3896.0827294363189</v>
      </c>
      <c r="K76" s="9">
        <f t="shared" si="23"/>
        <v>5.7262655160791778E-2</v>
      </c>
      <c r="L76" s="9">
        <f t="shared" si="24"/>
        <v>6.3625172400879754E-2</v>
      </c>
      <c r="M76" s="47">
        <f t="shared" si="25"/>
        <v>7.0694636000977501E-2</v>
      </c>
      <c r="N76" s="22"/>
      <c r="O76" s="22"/>
      <c r="Q76" s="9"/>
      <c r="R76" s="9"/>
      <c r="S76" s="9"/>
      <c r="T76" s="9"/>
      <c r="U76" s="9"/>
      <c r="V76" s="9"/>
      <c r="W76" s="17"/>
      <c r="X76" s="17"/>
      <c r="Y76" s="17"/>
      <c r="Z76" s="17"/>
      <c r="AA76" s="17"/>
    </row>
    <row r="77" spans="1:27">
      <c r="A77" s="3">
        <f t="shared" si="11"/>
        <v>88</v>
      </c>
      <c r="B77" s="2">
        <f t="shared" si="20"/>
        <v>0.93049363449423217</v>
      </c>
      <c r="C77" s="2">
        <f t="shared" si="21"/>
        <v>0.92307527490508678</v>
      </c>
      <c r="D77" s="47">
        <f t="shared" si="22"/>
        <v>0.91920228468137066</v>
      </c>
      <c r="E77" s="16">
        <f t="shared" si="18"/>
        <v>49198.450056658046</v>
      </c>
      <c r="F77" s="16">
        <f t="shared" si="18"/>
        <v>49828.699955102769</v>
      </c>
      <c r="G77" s="52">
        <f t="shared" si="27"/>
        <v>50038.649463500144</v>
      </c>
      <c r="H77" s="16">
        <f t="shared" si="19"/>
        <v>3419.6054519553363</v>
      </c>
      <c r="I77" s="16">
        <f t="shared" si="19"/>
        <v>3833.0590458831939</v>
      </c>
      <c r="J77" s="52">
        <f t="shared" si="26"/>
        <v>4043.0085542805682</v>
      </c>
      <c r="K77" s="9">
        <f t="shared" si="23"/>
        <v>6.4341127600729978E-2</v>
      </c>
      <c r="L77" s="9">
        <f t="shared" si="24"/>
        <v>7.1490141778588867E-2</v>
      </c>
      <c r="M77" s="47">
        <f t="shared" si="25"/>
        <v>7.9433490865098738E-2</v>
      </c>
      <c r="N77" s="22"/>
      <c r="O77" s="22"/>
      <c r="Q77" s="9"/>
      <c r="R77" s="9"/>
      <c r="S77" s="9"/>
      <c r="T77" s="9"/>
      <c r="U77" s="9"/>
      <c r="V77" s="9"/>
      <c r="W77" s="17"/>
      <c r="X77" s="17"/>
      <c r="Y77" s="17"/>
      <c r="Z77" s="17"/>
      <c r="AA77" s="17"/>
    </row>
    <row r="78" spans="1:27">
      <c r="A78" s="3">
        <f t="shared" si="11"/>
        <v>89</v>
      </c>
      <c r="B78" s="2">
        <f t="shared" si="20"/>
        <v>0.92224007298845856</v>
      </c>
      <c r="C78" s="2">
        <f t="shared" si="21"/>
        <v>0.9139822587281391</v>
      </c>
      <c r="D78" s="47">
        <f t="shared" si="22"/>
        <v>0.90967428579484921</v>
      </c>
      <c r="E78" s="16">
        <f t="shared" si="18"/>
        <v>45128.711150058429</v>
      </c>
      <c r="F78" s="16">
        <f t="shared" si="18"/>
        <v>45778.84460470271</v>
      </c>
      <c r="G78" s="52">
        <f t="shared" si="27"/>
        <v>45995.640909219575</v>
      </c>
      <c r="H78" s="16">
        <f t="shared" si="19"/>
        <v>3509.2052851534827</v>
      </c>
      <c r="I78" s="16">
        <f t="shared" si="19"/>
        <v>3937.7928109320419</v>
      </c>
      <c r="J78" s="52">
        <f t="shared" si="26"/>
        <v>4154.5891154489073</v>
      </c>
      <c r="K78" s="9">
        <f t="shared" si="23"/>
        <v>7.229733062322051E-2</v>
      </c>
      <c r="L78" s="9">
        <f t="shared" si="24"/>
        <v>8.0330367359133889E-2</v>
      </c>
      <c r="M78" s="47">
        <f t="shared" si="25"/>
        <v>8.9255963732370991E-2</v>
      </c>
      <c r="N78" s="22"/>
      <c r="O78" s="22"/>
      <c r="Q78" s="9"/>
      <c r="R78" s="9"/>
      <c r="S78" s="9"/>
      <c r="T78" s="9"/>
      <c r="U78" s="9"/>
      <c r="V78" s="9"/>
      <c r="W78" s="17"/>
      <c r="X78" s="17"/>
      <c r="Y78" s="17"/>
      <c r="Z78" s="17"/>
      <c r="AA78" s="17"/>
    </row>
    <row r="79" spans="1:27">
      <c r="A79" s="12">
        <f t="shared" si="11"/>
        <v>90</v>
      </c>
      <c r="B79" s="15">
        <f t="shared" si="20"/>
        <v>0.91305042744516984</v>
      </c>
      <c r="C79" s="15">
        <f t="shared" si="21"/>
        <v>0.90386858754684396</v>
      </c>
      <c r="D79" s="15">
        <f t="shared" si="22"/>
        <v>0.89908265609398241</v>
      </c>
      <c r="E79" s="13">
        <f t="shared" si="18"/>
        <v>40955.900073785153</v>
      </c>
      <c r="F79" s="14">
        <f t="shared" si="18"/>
        <v>41619.505864904946</v>
      </c>
      <c r="G79" s="14">
        <f t="shared" si="27"/>
        <v>41841.051793770668</v>
      </c>
      <c r="H79" s="13">
        <f t="shared" si="19"/>
        <v>3561.0980050139551</v>
      </c>
      <c r="I79" s="14">
        <f t="shared" si="19"/>
        <v>4000.9418843957246</v>
      </c>
      <c r="J79" s="14">
        <f t="shared" si="26"/>
        <v>4222.4878132614467</v>
      </c>
      <c r="K79" s="54">
        <f t="shared" si="23"/>
        <v>8.1240102820499843E-2</v>
      </c>
      <c r="L79" s="15">
        <f t="shared" si="24"/>
        <v>9.0266780911666497E-2</v>
      </c>
      <c r="M79" s="15">
        <f t="shared" si="25"/>
        <v>0.10029642323518499</v>
      </c>
      <c r="N79" s="22"/>
      <c r="O79" s="22"/>
      <c r="Q79" s="9"/>
      <c r="R79" s="9"/>
      <c r="S79" s="9"/>
      <c r="T79" s="9"/>
      <c r="U79" s="9"/>
      <c r="V79" s="9"/>
      <c r="W79" s="17"/>
      <c r="X79" s="17"/>
      <c r="Y79" s="17"/>
      <c r="Z79" s="17"/>
      <c r="AA79" s="17"/>
    </row>
    <row r="80" spans="1:27">
      <c r="A80" s="3">
        <f t="shared" si="11"/>
        <v>91</v>
      </c>
      <c r="B80" s="2">
        <f t="shared" si="20"/>
        <v>0.90283052682657294</v>
      </c>
      <c r="C80" s="2">
        <f t="shared" si="21"/>
        <v>0.89263434889718585</v>
      </c>
      <c r="D80" s="47">
        <f t="shared" si="22"/>
        <v>0.88732480097037647</v>
      </c>
      <c r="E80" s="16">
        <f t="shared" si="18"/>
        <v>36725.434780826945</v>
      </c>
      <c r="F80" s="16">
        <f t="shared" si="18"/>
        <v>37394.802068771198</v>
      </c>
      <c r="G80" s="52">
        <f t="shared" si="27"/>
        <v>37618.563980509221</v>
      </c>
      <c r="H80" s="16">
        <f t="shared" si="19"/>
        <v>3568.5911497180059</v>
      </c>
      <c r="I80" s="16">
        <f t="shared" si="19"/>
        <v>4014.917271974482</v>
      </c>
      <c r="J80" s="52">
        <f t="shared" si="26"/>
        <v>4238.6791837125056</v>
      </c>
      <c r="K80" s="9">
        <f t="shared" si="23"/>
        <v>9.1291778770241847E-2</v>
      </c>
      <c r="L80" s="9">
        <f t="shared" si="24"/>
        <v>0.10143530974471315</v>
      </c>
      <c r="M80" s="47">
        <f t="shared" si="25"/>
        <v>0.11270589971634795</v>
      </c>
      <c r="N80" s="22"/>
      <c r="O80" s="22"/>
      <c r="Q80" s="9"/>
      <c r="R80" s="9"/>
      <c r="S80" s="9"/>
      <c r="T80" s="9"/>
      <c r="U80" s="9"/>
      <c r="V80" s="9"/>
      <c r="W80" s="17"/>
      <c r="X80" s="17"/>
      <c r="Y80" s="17"/>
      <c r="Z80" s="17"/>
      <c r="AA80" s="17"/>
    </row>
    <row r="81" spans="1:27">
      <c r="A81" s="3">
        <f t="shared" si="11"/>
        <v>92</v>
      </c>
      <c r="B81" s="2">
        <f t="shared" si="20"/>
        <v>0.89147984447955164</v>
      </c>
      <c r="C81" s="2">
        <f t="shared" si="21"/>
        <v>0.8801736546999277</v>
      </c>
      <c r="D81" s="47">
        <f t="shared" si="22"/>
        <v>0.87429241936472424</v>
      </c>
      <c r="E81" s="16">
        <f t="shared" si="18"/>
        <v>32490.614343578072</v>
      </c>
      <c r="F81" s="16">
        <f t="shared" si="18"/>
        <v>33156.843631108939</v>
      </c>
      <c r="G81" s="52">
        <f t="shared" si="27"/>
        <v>33379.884796796716</v>
      </c>
      <c r="H81" s="16">
        <f t="shared" si="19"/>
        <v>3525.8865215200021</v>
      </c>
      <c r="I81" s="16">
        <f t="shared" si="19"/>
        <v>3973.0633940017615</v>
      </c>
      <c r="J81" s="52">
        <f t="shared" si="26"/>
        <v>4196.1045596895383</v>
      </c>
      <c r="K81" s="9">
        <f t="shared" si="23"/>
        <v>0.10258986253775185</v>
      </c>
      <c r="L81" s="9">
        <f t="shared" si="24"/>
        <v>0.1139887361530576</v>
      </c>
      <c r="M81" s="47">
        <f t="shared" si="25"/>
        <v>0.1266541512811751</v>
      </c>
      <c r="N81" s="22"/>
      <c r="O81" s="22"/>
      <c r="Q81" s="9"/>
      <c r="R81" s="9"/>
      <c r="S81" s="9"/>
      <c r="T81" s="9"/>
      <c r="U81" s="9"/>
      <c r="V81" s="9"/>
      <c r="W81" s="17"/>
      <c r="X81" s="17"/>
      <c r="Y81" s="17"/>
      <c r="Z81" s="17"/>
      <c r="AA81" s="17"/>
    </row>
    <row r="82" spans="1:27">
      <c r="A82" s="3">
        <f t="shared" si="11"/>
        <v>93</v>
      </c>
      <c r="B82" s="2">
        <f t="shared" si="20"/>
        <v>0.87889193341945615</v>
      </c>
      <c r="C82" s="2">
        <f t="shared" si="21"/>
        <v>0.86637534979857445</v>
      </c>
      <c r="D82" s="47">
        <f t="shared" si="22"/>
        <v>0.85987236727984351</v>
      </c>
      <c r="E82" s="16">
        <f t="shared" si="18"/>
        <v>28311.496702547556</v>
      </c>
      <c r="F82" s="16">
        <f t="shared" si="18"/>
        <v>28964.72782205807</v>
      </c>
      <c r="G82" s="52">
        <f t="shared" si="27"/>
        <v>29183.780237107178</v>
      </c>
      <c r="H82" s="16">
        <f t="shared" si="19"/>
        <v>3428.7506276469758</v>
      </c>
      <c r="I82" s="16">
        <f t="shared" si="19"/>
        <v>3870.4016234020091</v>
      </c>
      <c r="J82" s="52">
        <f t="shared" si="26"/>
        <v>4089.4540384511165</v>
      </c>
      <c r="K82" s="9">
        <f t="shared" si="23"/>
        <v>0.11528890869243308</v>
      </c>
      <c r="L82" s="9">
        <f t="shared" si="24"/>
        <v>0.12809878743603675</v>
      </c>
      <c r="M82" s="47">
        <f t="shared" si="25"/>
        <v>0.14233198604004083</v>
      </c>
      <c r="N82" s="22"/>
      <c r="O82" s="22"/>
      <c r="Q82" s="9"/>
      <c r="R82" s="9"/>
      <c r="S82" s="9"/>
      <c r="T82" s="9"/>
      <c r="U82" s="9"/>
      <c r="V82" s="9"/>
      <c r="W82" s="17"/>
      <c r="X82" s="17"/>
      <c r="Y82" s="17"/>
      <c r="Z82" s="17"/>
      <c r="AA82" s="17"/>
    </row>
    <row r="83" spans="1:27">
      <c r="A83" s="3">
        <f t="shared" si="11"/>
        <v>94</v>
      </c>
      <c r="B83" s="2">
        <f t="shared" si="20"/>
        <v>0.86495516846879972</v>
      </c>
      <c r="C83" s="2">
        <f t="shared" si="21"/>
        <v>0.85112409772092046</v>
      </c>
      <c r="D83" s="47">
        <f t="shared" si="22"/>
        <v>0.84394793604590779</v>
      </c>
      <c r="E83" s="16">
        <f t="shared" si="18"/>
        <v>24252.973433874326</v>
      </c>
      <c r="F83" s="16">
        <f t="shared" si="18"/>
        <v>24882.74607490058</v>
      </c>
      <c r="G83" s="52">
        <f t="shared" si="27"/>
        <v>25094.326198656061</v>
      </c>
      <c r="H83" s="16">
        <f t="shared" si="19"/>
        <v>3275.2387115082347</v>
      </c>
      <c r="I83" s="16">
        <f t="shared" si="19"/>
        <v>3704.4412730820477</v>
      </c>
      <c r="J83" s="52">
        <f t="shared" si="26"/>
        <v>3916.0213968375283</v>
      </c>
      <c r="K83" s="9">
        <f t="shared" si="23"/>
        <v>0.12956263657029479</v>
      </c>
      <c r="L83" s="9">
        <f t="shared" si="24"/>
        <v>0.14395848507810532</v>
      </c>
      <c r="M83" s="47">
        <f t="shared" si="25"/>
        <v>0.1599538723090059</v>
      </c>
      <c r="N83" s="22"/>
      <c r="O83" s="22"/>
      <c r="Q83" s="9"/>
      <c r="R83" s="9"/>
      <c r="S83" s="9"/>
      <c r="T83" s="9"/>
      <c r="U83" s="9"/>
      <c r="V83" s="9"/>
      <c r="W83" s="17"/>
      <c r="X83" s="17"/>
      <c r="Y83" s="17"/>
      <c r="Z83" s="17"/>
      <c r="AA83" s="17"/>
    </row>
    <row r="84" spans="1:27">
      <c r="A84" s="3">
        <f t="shared" si="11"/>
        <v>95</v>
      </c>
      <c r="B84" s="2">
        <f t="shared" si="20"/>
        <v>0.84955387389484938</v>
      </c>
      <c r="C84" s="2">
        <f t="shared" si="21"/>
        <v>0.83430193246664042</v>
      </c>
      <c r="D84" s="47">
        <f t="shared" si="22"/>
        <v>0.82640063883393244</v>
      </c>
      <c r="E84" s="16">
        <f t="shared" si="18"/>
        <v>20381.984573296191</v>
      </c>
      <c r="F84" s="16">
        <f t="shared" si="18"/>
        <v>20977.734722366091</v>
      </c>
      <c r="G84" s="52">
        <f t="shared" si="27"/>
        <v>21178.304801818533</v>
      </c>
      <c r="H84" s="16">
        <f t="shared" si="19"/>
        <v>3066.3906213873524</v>
      </c>
      <c r="I84" s="16">
        <f t="shared" si="19"/>
        <v>3475.9701047235176</v>
      </c>
      <c r="J84" s="52">
        <f t="shared" si="26"/>
        <v>3676.5401841759594</v>
      </c>
      <c r="K84" s="9">
        <f t="shared" si="23"/>
        <v>0.14560630670501137</v>
      </c>
      <c r="L84" s="9">
        <f t="shared" si="24"/>
        <v>0.16178478522779038</v>
      </c>
      <c r="M84" s="47">
        <f t="shared" si="25"/>
        <v>0.17976087247532266</v>
      </c>
      <c r="N84" s="22"/>
      <c r="O84" s="22"/>
      <c r="Q84" s="9"/>
      <c r="R84" s="9"/>
      <c r="S84" s="9"/>
      <c r="T84" s="9"/>
      <c r="U84" s="9"/>
      <c r="V84" s="9"/>
      <c r="W84" s="17"/>
      <c r="X84" s="17"/>
      <c r="Y84" s="17"/>
      <c r="Z84" s="17"/>
      <c r="AA84" s="17"/>
    </row>
    <row r="85" spans="1:27">
      <c r="A85" s="3">
        <f t="shared" si="11"/>
        <v>96</v>
      </c>
      <c r="B85" s="2">
        <f t="shared" si="20"/>
        <v>0.83256992642856165</v>
      </c>
      <c r="C85" s="2">
        <f t="shared" si="21"/>
        <v>0.81579037537873511</v>
      </c>
      <c r="D85" s="47">
        <f t="shared" si="22"/>
        <v>0.80711260827344944</v>
      </c>
      <c r="E85" s="16">
        <f t="shared" si="18"/>
        <v>16763.916802123265</v>
      </c>
      <c r="F85" s="16">
        <f t="shared" si="18"/>
        <v>17315.593951908839</v>
      </c>
      <c r="G85" s="52">
        <f t="shared" si="27"/>
        <v>17501.764617642573</v>
      </c>
      <c r="H85" s="16">
        <f t="shared" si="19"/>
        <v>2806.783823524971</v>
      </c>
      <c r="I85" s="16">
        <f t="shared" si="19"/>
        <v>3189.6990619753706</v>
      </c>
      <c r="J85" s="52">
        <f t="shared" si="26"/>
        <v>3375.8697277091051</v>
      </c>
      <c r="K85" s="9">
        <f t="shared" si="23"/>
        <v>0.16363939193643279</v>
      </c>
      <c r="L85" s="9">
        <f t="shared" si="24"/>
        <v>0.18182154659603644</v>
      </c>
      <c r="M85" s="47">
        <f t="shared" si="25"/>
        <v>0.2020239406622627</v>
      </c>
      <c r="N85" s="22"/>
      <c r="O85" s="22"/>
      <c r="Q85" s="9"/>
      <c r="R85" s="9"/>
      <c r="S85" s="9"/>
      <c r="T85" s="9"/>
      <c r="U85" s="9"/>
      <c r="V85" s="9"/>
      <c r="W85" s="17"/>
      <c r="X85" s="17"/>
      <c r="Y85" s="17"/>
      <c r="Z85" s="17"/>
      <c r="AA85" s="17"/>
    </row>
    <row r="86" spans="1:27">
      <c r="A86" s="3">
        <f t="shared" si="11"/>
        <v>97</v>
      </c>
      <c r="B86" s="2">
        <f t="shared" si="20"/>
        <v>0.81388493362812886</v>
      </c>
      <c r="C86" s="2">
        <f t="shared" si="21"/>
        <v>0.795473223861351</v>
      </c>
      <c r="D86" s="47">
        <f t="shared" si="22"/>
        <v>0.78596971397961868</v>
      </c>
      <c r="E86" s="16">
        <f t="shared" si="18"/>
        <v>13458.36715765085</v>
      </c>
      <c r="F86" s="16">
        <f t="shared" si="18"/>
        <v>13957.132978598294</v>
      </c>
      <c r="G86" s="52">
        <f t="shared" si="27"/>
        <v>14125.894889933468</v>
      </c>
      <c r="H86" s="16">
        <f t="shared" si="19"/>
        <v>2504.8048968031981</v>
      </c>
      <c r="I86" s="16">
        <f t="shared" si="19"/>
        <v>2854.6074122511291</v>
      </c>
      <c r="J86" s="52">
        <f t="shared" si="26"/>
        <v>3023.3693235863029</v>
      </c>
      <c r="K86" s="9">
        <f t="shared" si="23"/>
        <v>0.1839085797365505</v>
      </c>
      <c r="L86" s="9">
        <f t="shared" si="24"/>
        <v>0.204342866373945</v>
      </c>
      <c r="M86" s="47">
        <f t="shared" si="25"/>
        <v>0.22704762930438332</v>
      </c>
      <c r="N86" s="22"/>
      <c r="O86" s="22"/>
      <c r="Q86" s="9"/>
      <c r="R86" s="9"/>
      <c r="S86" s="9"/>
      <c r="T86" s="9"/>
      <c r="U86" s="9"/>
      <c r="V86" s="9"/>
      <c r="W86" s="17"/>
      <c r="X86" s="17"/>
      <c r="Y86" s="17"/>
      <c r="Z86" s="17"/>
      <c r="AA86" s="17"/>
    </row>
    <row r="87" spans="1:27">
      <c r="A87" s="3">
        <f t="shared" si="11"/>
        <v>98</v>
      </c>
      <c r="B87" s="2">
        <f t="shared" si="20"/>
        <v>0.79338309489803882</v>
      </c>
      <c r="C87" s="2">
        <f t="shared" si="21"/>
        <v>0.77324012169538969</v>
      </c>
      <c r="D87" s="47">
        <f t="shared" si="22"/>
        <v>0.76286550883957915</v>
      </c>
      <c r="E87" s="16">
        <f t="shared" si="18"/>
        <v>10514.620137595241</v>
      </c>
      <c r="F87" s="16">
        <f t="shared" si="18"/>
        <v>10953.562260847651</v>
      </c>
      <c r="G87" s="52">
        <f t="shared" si="27"/>
        <v>11102.525566347165</v>
      </c>
      <c r="H87" s="16">
        <f t="shared" si="19"/>
        <v>2172.4982711526864</v>
      </c>
      <c r="I87" s="16">
        <f t="shared" si="19"/>
        <v>2483.8284452717853</v>
      </c>
      <c r="J87" s="52">
        <f t="shared" si="26"/>
        <v>2632.7917507712991</v>
      </c>
      <c r="K87" s="9">
        <f t="shared" si="23"/>
        <v>0.20669114682388279</v>
      </c>
      <c r="L87" s="9">
        <f t="shared" si="24"/>
        <v>0.22965682980431421</v>
      </c>
      <c r="M87" s="47">
        <f t="shared" si="25"/>
        <v>0.25517425533812688</v>
      </c>
      <c r="N87" s="22"/>
      <c r="O87" s="22"/>
      <c r="Q87" s="9"/>
      <c r="R87" s="9"/>
      <c r="S87" s="9"/>
      <c r="T87" s="9"/>
      <c r="U87" s="9"/>
      <c r="V87" s="9"/>
      <c r="W87" s="17"/>
      <c r="X87" s="17"/>
      <c r="Y87" s="17"/>
      <c r="Z87" s="17"/>
      <c r="AA87" s="17"/>
    </row>
    <row r="88" spans="1:27">
      <c r="A88" s="3">
        <f t="shared" si="11"/>
        <v>99</v>
      </c>
      <c r="B88" s="2">
        <f t="shared" si="20"/>
        <v>0.77095485485206783</v>
      </c>
      <c r="C88" s="2">
        <f t="shared" si="21"/>
        <v>0.7489910160212454</v>
      </c>
      <c r="D88" s="47">
        <f t="shared" si="22"/>
        <v>0.73770610370652323</v>
      </c>
      <c r="E88" s="16">
        <f t="shared" si="18"/>
        <v>7967.3519328224156</v>
      </c>
      <c r="F88" s="16">
        <f t="shared" si="18"/>
        <v>8342.1218664425542</v>
      </c>
      <c r="G88" s="52">
        <f t="shared" si="27"/>
        <v>8469.7338155758662</v>
      </c>
      <c r="H88" s="16">
        <f t="shared" si="19"/>
        <v>1824.8832798979684</v>
      </c>
      <c r="I88" s="16">
        <f t="shared" si="19"/>
        <v>2093.9475339226974</v>
      </c>
      <c r="J88" s="52">
        <f t="shared" si="26"/>
        <v>2221.5594830560094</v>
      </c>
      <c r="K88" s="9">
        <f t="shared" si="23"/>
        <v>0.23229875223004426</v>
      </c>
      <c r="L88" s="9">
        <f t="shared" si="24"/>
        <v>0.25810972470004917</v>
      </c>
      <c r="M88" s="47">
        <f t="shared" si="25"/>
        <v>0.28678858300005461</v>
      </c>
      <c r="N88" s="22"/>
      <c r="O88" s="22"/>
      <c r="Q88" s="9"/>
      <c r="R88" s="9"/>
      <c r="S88" s="9"/>
      <c r="T88" s="9"/>
      <c r="U88" s="9"/>
      <c r="V88" s="9"/>
      <c r="W88" s="17"/>
      <c r="X88" s="17"/>
      <c r="Y88" s="17"/>
      <c r="Z88" s="17"/>
      <c r="AA88" s="17"/>
    </row>
    <row r="89" spans="1:27">
      <c r="A89" s="12">
        <f t="shared" si="11"/>
        <v>100</v>
      </c>
      <c r="B89" s="15">
        <f t="shared" si="20"/>
        <v>0.74650145307570803</v>
      </c>
      <c r="C89" s="15">
        <f t="shared" si="21"/>
        <v>0.72264158984165405</v>
      </c>
      <c r="D89" s="15">
        <f t="shared" si="22"/>
        <v>0.71041604742031894</v>
      </c>
      <c r="E89" s="13">
        <f t="shared" si="18"/>
        <v>5833.1990139067111</v>
      </c>
      <c r="F89" s="14">
        <f t="shared" si="18"/>
        <v>6142.4686529244473</v>
      </c>
      <c r="G89" s="14">
        <f t="shared" si="27"/>
        <v>6248.1743325198568</v>
      </c>
      <c r="H89" s="13">
        <f t="shared" si="19"/>
        <v>1478.7074739455638</v>
      </c>
      <c r="I89" s="14">
        <f t="shared" si="19"/>
        <v>1703.6653400226014</v>
      </c>
      <c r="J89" s="14">
        <f t="shared" si="26"/>
        <v>1809.3710196180109</v>
      </c>
      <c r="K89" s="54">
        <f t="shared" si="23"/>
        <v>0.26108170070656977</v>
      </c>
      <c r="L89" s="15">
        <f t="shared" si="24"/>
        <v>0.29009077856285531</v>
      </c>
      <c r="M89" s="15">
        <f t="shared" si="25"/>
        <v>0.32232308729206144</v>
      </c>
      <c r="N89" s="22"/>
      <c r="O89" s="22"/>
      <c r="Q89" s="9"/>
      <c r="R89" s="9"/>
      <c r="S89" s="9"/>
      <c r="T89" s="9"/>
      <c r="U89" s="9"/>
      <c r="V89" s="9"/>
      <c r="W89" s="17"/>
      <c r="X89" s="17"/>
      <c r="Y89" s="17"/>
      <c r="Z89" s="17"/>
      <c r="AA89" s="17"/>
    </row>
    <row r="90" spans="1:27">
      <c r="A90" s="3">
        <f t="shared" si="11"/>
        <v>101</v>
      </c>
      <c r="B90" s="2">
        <f t="shared" si="20"/>
        <v>0.71994045674296347</v>
      </c>
      <c r="C90" s="2">
        <f t="shared" si="21"/>
        <v>0.69412972632743664</v>
      </c>
      <c r="D90" s="47">
        <f t="shared" si="22"/>
        <v>0.68094524759475572</v>
      </c>
      <c r="E90" s="16">
        <f t="shared" si="18"/>
        <v>4108.8561789383593</v>
      </c>
      <c r="F90" s="16">
        <f t="shared" si="18"/>
        <v>4354.4915399611473</v>
      </c>
      <c r="G90" s="52">
        <f t="shared" si="27"/>
        <v>4438.8033129018459</v>
      </c>
      <c r="H90" s="16">
        <f t="shared" si="19"/>
        <v>1150.7243847823293</v>
      </c>
      <c r="I90" s="16">
        <f t="shared" si="19"/>
        <v>1331.909519032778</v>
      </c>
      <c r="J90" s="52">
        <f t="shared" si="26"/>
        <v>1416.2212919734766</v>
      </c>
      <c r="K90" s="9">
        <f t="shared" si="23"/>
        <v>0.29343373479418444</v>
      </c>
      <c r="L90" s="9">
        <f t="shared" si="24"/>
        <v>0.32603748310464936</v>
      </c>
      <c r="M90" s="47">
        <f t="shared" si="25"/>
        <v>0.36226387011627709</v>
      </c>
      <c r="N90" s="22"/>
      <c r="O90" s="22"/>
      <c r="Q90" s="9"/>
      <c r="R90" s="9"/>
      <c r="S90" s="9"/>
      <c r="T90" s="9"/>
      <c r="U90" s="9"/>
      <c r="V90" s="9"/>
      <c r="W90" s="17"/>
      <c r="X90" s="17"/>
      <c r="Y90" s="17"/>
      <c r="Z90" s="17"/>
      <c r="AA90" s="17"/>
    </row>
    <row r="91" spans="1:27">
      <c r="A91" s="3">
        <f t="shared" si="11"/>
        <v>102</v>
      </c>
      <c r="B91" s="2">
        <f t="shared" si="20"/>
        <v>0.6912123280621435</v>
      </c>
      <c r="C91" s="2">
        <f t="shared" si="21"/>
        <v>0.66342300660156128</v>
      </c>
      <c r="D91" s="47">
        <f t="shared" si="22"/>
        <v>0.64927690140891381</v>
      </c>
      <c r="E91" s="16">
        <f t="shared" si="18"/>
        <v>2771.2511611494356</v>
      </c>
      <c r="F91" s="16">
        <f t="shared" si="18"/>
        <v>2958.1317941560301</v>
      </c>
      <c r="G91" s="52">
        <f t="shared" si="27"/>
        <v>3022.5820209283693</v>
      </c>
      <c r="H91" s="16">
        <f t="shared" si="19"/>
        <v>855.72819440641592</v>
      </c>
      <c r="I91" s="16">
        <f t="shared" si="19"/>
        <v>995.63910535336572</v>
      </c>
      <c r="J91" s="52">
        <f t="shared" si="26"/>
        <v>1060.0893321257049</v>
      </c>
      <c r="K91" s="9">
        <f t="shared" si="23"/>
        <v>0.32979742110866339</v>
      </c>
      <c r="L91" s="9">
        <f t="shared" si="24"/>
        <v>0.36644157900962598</v>
      </c>
      <c r="M91" s="47">
        <f t="shared" si="25"/>
        <v>0.40715731001069555</v>
      </c>
      <c r="N91" s="22"/>
      <c r="O91" s="22"/>
      <c r="Q91" s="9"/>
      <c r="R91" s="9"/>
      <c r="S91" s="9"/>
      <c r="T91" s="9"/>
      <c r="U91" s="9"/>
      <c r="V91" s="9"/>
      <c r="W91" s="17"/>
      <c r="X91" s="17"/>
      <c r="Y91" s="17"/>
      <c r="Z91" s="17"/>
      <c r="AA91" s="17"/>
    </row>
    <row r="92" spans="1:27">
      <c r="A92" s="3">
        <f t="shared" si="11"/>
        <v>103</v>
      </c>
      <c r="B92" s="2">
        <f t="shared" si="20"/>
        <v>0.66028802140978116</v>
      </c>
      <c r="C92" s="2">
        <f t="shared" si="21"/>
        <v>0.63052715982090879</v>
      </c>
      <c r="D92" s="47">
        <f t="shared" si="22"/>
        <v>0.61543630846802344</v>
      </c>
      <c r="E92" s="16">
        <f t="shared" si="18"/>
        <v>1780.0536717331861</v>
      </c>
      <c r="F92" s="16">
        <f t="shared" si="18"/>
        <v>1915.5229667430197</v>
      </c>
      <c r="G92" s="52">
        <f t="shared" si="27"/>
        <v>1962.4926888026644</v>
      </c>
      <c r="H92" s="16">
        <f t="shared" si="19"/>
        <v>604.70555482126451</v>
      </c>
      <c r="I92" s="16">
        <f t="shared" si="19"/>
        <v>707.73371095082234</v>
      </c>
      <c r="J92" s="52">
        <f t="shared" si="26"/>
        <v>754.70343301046705</v>
      </c>
      <c r="K92" s="9">
        <f t="shared" si="23"/>
        <v>0.37067020452613753</v>
      </c>
      <c r="L92" s="9">
        <f t="shared" si="24"/>
        <v>0.4118557828068195</v>
      </c>
      <c r="M92" s="47">
        <f t="shared" si="25"/>
        <v>0.45761753645202163</v>
      </c>
      <c r="N92" s="22"/>
      <c r="O92" s="22"/>
      <c r="Q92" s="9"/>
      <c r="R92" s="9"/>
      <c r="S92" s="9"/>
      <c r="T92" s="9"/>
      <c r="U92" s="9"/>
      <c r="V92" s="9"/>
      <c r="W92" s="17"/>
      <c r="X92" s="17"/>
      <c r="Y92" s="17"/>
      <c r="Z92" s="17"/>
      <c r="AA92" s="17"/>
    </row>
    <row r="93" spans="1:27">
      <c r="A93" s="3">
        <f t="shared" ref="A93:A119" si="28">A92+1</f>
        <v>104</v>
      </c>
      <c r="B93" s="2">
        <f t="shared" si="20"/>
        <v>0.62717751902855523</v>
      </c>
      <c r="C93" s="2">
        <f t="shared" si="21"/>
        <v>0.59549526724562352</v>
      </c>
      <c r="D93" s="47">
        <f t="shared" si="22"/>
        <v>0.5795003040725234</v>
      </c>
      <c r="E93" s="16">
        <f t="shared" si="18"/>
        <v>1082.3408446957246</v>
      </c>
      <c r="F93" s="16">
        <f t="shared" si="18"/>
        <v>1175.3481169119216</v>
      </c>
      <c r="G93" s="52">
        <f t="shared" si="27"/>
        <v>1207.7892557921973</v>
      </c>
      <c r="H93" s="16">
        <f t="shared" si="19"/>
        <v>403.52099897618928</v>
      </c>
      <c r="I93" s="16">
        <f t="shared" si="19"/>
        <v>475.43387592481645</v>
      </c>
      <c r="J93" s="52">
        <f t="shared" si="26"/>
        <v>507.87501480509218</v>
      </c>
      <c r="K93" s="9">
        <f t="shared" si="23"/>
        <v>0.41661121308737881</v>
      </c>
      <c r="L93" s="9">
        <f t="shared" si="24"/>
        <v>0.46290134787486531</v>
      </c>
      <c r="M93" s="47">
        <f t="shared" si="25"/>
        <v>0.51433483097207255</v>
      </c>
      <c r="N93" s="22"/>
      <c r="O93" s="22"/>
      <c r="Q93" s="9"/>
      <c r="R93" s="9"/>
      <c r="S93" s="9"/>
      <c r="T93" s="9"/>
      <c r="U93" s="9"/>
      <c r="V93" s="9"/>
      <c r="W93" s="17"/>
      <c r="X93" s="17"/>
      <c r="Y93" s="17"/>
      <c r="Z93" s="17"/>
      <c r="AA93" s="17"/>
    </row>
    <row r="94" spans="1:27">
      <c r="A94" s="3">
        <f t="shared" si="28"/>
        <v>105</v>
      </c>
      <c r="B94" s="2">
        <f t="shared" si="20"/>
        <v>0.59193909336550965</v>
      </c>
      <c r="C94" s="2">
        <f t="shared" si="21"/>
        <v>0.5584373660036126</v>
      </c>
      <c r="D94" s="47">
        <f t="shared" si="22"/>
        <v>0.54160687757970616</v>
      </c>
      <c r="E94" s="16">
        <f t="shared" si="18"/>
        <v>618.74867788681024</v>
      </c>
      <c r="F94" s="16">
        <f t="shared" si="18"/>
        <v>678.81984571953535</v>
      </c>
      <c r="G94" s="52">
        <f t="shared" si="27"/>
        <v>699.91424098710513</v>
      </c>
      <c r="H94" s="16">
        <f t="shared" si="19"/>
        <v>252.48714647738399</v>
      </c>
      <c r="I94" s="16">
        <f t="shared" si="19"/>
        <v>299.74147908493933</v>
      </c>
      <c r="J94" s="52">
        <f t="shared" si="26"/>
        <v>320.83587435250911</v>
      </c>
      <c r="K94" s="9">
        <f t="shared" si="23"/>
        <v>0.4682489067102138</v>
      </c>
      <c r="L94" s="9">
        <f t="shared" si="24"/>
        <v>0.52027656301134861</v>
      </c>
      <c r="M94" s="47">
        <f t="shared" si="25"/>
        <v>0.57808507001260956</v>
      </c>
      <c r="N94" s="22"/>
      <c r="O94" s="22"/>
      <c r="Q94" s="9"/>
      <c r="R94" s="9"/>
      <c r="S94" s="9"/>
      <c r="T94" s="9"/>
      <c r="U94" s="9"/>
      <c r="V94" s="9"/>
      <c r="W94" s="17"/>
      <c r="X94" s="17"/>
      <c r="Y94" s="17"/>
      <c r="Z94" s="17"/>
      <c r="AA94" s="17"/>
    </row>
    <row r="95" spans="1:27">
      <c r="A95" s="3">
        <f t="shared" si="28"/>
        <v>106</v>
      </c>
      <c r="B95" s="2">
        <f t="shared" si="20"/>
        <v>0.55468892416800297</v>
      </c>
      <c r="C95" s="2">
        <f t="shared" si="21"/>
        <v>0.51952990225951134</v>
      </c>
      <c r="D95" s="47">
        <f t="shared" si="22"/>
        <v>0.50196432812526581</v>
      </c>
      <c r="E95" s="16">
        <f t="shared" si="18"/>
        <v>330.03727820792534</v>
      </c>
      <c r="F95" s="16">
        <f t="shared" si="18"/>
        <v>366.26153140942625</v>
      </c>
      <c r="G95" s="52">
        <f t="shared" si="27"/>
        <v>379.07836663459602</v>
      </c>
      <c r="H95" s="16">
        <f t="shared" si="19"/>
        <v>146.96925542343533</v>
      </c>
      <c r="I95" s="16">
        <f t="shared" si="19"/>
        <v>175.97771379486809</v>
      </c>
      <c r="J95" s="52">
        <f t="shared" si="26"/>
        <v>188.79454902003786</v>
      </c>
      <c r="K95" s="9">
        <f t="shared" si="23"/>
        <v>0.52628967434228036</v>
      </c>
      <c r="L95" s="9">
        <f t="shared" si="24"/>
        <v>0.58476630482475589</v>
      </c>
      <c r="M95" s="47">
        <f t="shared" si="25"/>
        <v>0.64974033869417325</v>
      </c>
      <c r="N95" s="22"/>
      <c r="O95" s="22"/>
      <c r="Q95" s="9"/>
      <c r="R95" s="9"/>
      <c r="S95" s="9"/>
      <c r="T95" s="9"/>
      <c r="U95" s="9"/>
      <c r="V95" s="9"/>
      <c r="W95" s="17"/>
      <c r="X95" s="17"/>
      <c r="Y95" s="17"/>
      <c r="Z95" s="17"/>
      <c r="AA95" s="17"/>
    </row>
    <row r="96" spans="1:27">
      <c r="A96" s="3">
        <f t="shared" si="28"/>
        <v>107</v>
      </c>
      <c r="B96" s="2">
        <f t="shared" si="20"/>
        <v>0.51561049864854969</v>
      </c>
      <c r="C96" s="2">
        <f t="shared" si="21"/>
        <v>0.47902425253952563</v>
      </c>
      <c r="D96" s="47">
        <f t="shared" si="22"/>
        <v>0.46085906766840012</v>
      </c>
      <c r="E96" s="16">
        <f t="shared" si="18"/>
        <v>162.84618834597276</v>
      </c>
      <c r="F96" s="16">
        <f t="shared" si="18"/>
        <v>183.06802278449001</v>
      </c>
      <c r="G96" s="52">
        <f t="shared" si="27"/>
        <v>190.28381761455816</v>
      </c>
      <c r="H96" s="16">
        <f t="shared" si="19"/>
        <v>78.88098396989011</v>
      </c>
      <c r="I96" s="16">
        <f t="shared" si="19"/>
        <v>95.374000006260843</v>
      </c>
      <c r="J96" s="52">
        <f t="shared" si="26"/>
        <v>102.58979483632899</v>
      </c>
      <c r="K96" s="9">
        <f t="shared" si="23"/>
        <v>0.59152749716072317</v>
      </c>
      <c r="L96" s="9">
        <f t="shared" si="24"/>
        <v>0.65725277462302567</v>
      </c>
      <c r="M96" s="47">
        <f t="shared" si="25"/>
        <v>0.73028086069225073</v>
      </c>
      <c r="N96" s="22"/>
      <c r="O96" s="22"/>
      <c r="Q96" s="9"/>
      <c r="R96" s="9"/>
      <c r="S96" s="9"/>
      <c r="T96" s="9"/>
      <c r="U96" s="9"/>
      <c r="V96" s="9"/>
      <c r="W96" s="17"/>
      <c r="X96" s="17"/>
      <c r="Y96" s="17"/>
      <c r="Z96" s="17"/>
      <c r="AA96" s="17"/>
    </row>
    <row r="97" spans="1:27">
      <c r="A97" s="3">
        <f t="shared" si="28"/>
        <v>108</v>
      </c>
      <c r="B97" s="2">
        <f t="shared" si="20"/>
        <v>0.47496298923003577</v>
      </c>
      <c r="C97" s="2">
        <f t="shared" si="21"/>
        <v>0.4372532809329478</v>
      </c>
      <c r="D97" s="47">
        <f t="shared" si="22"/>
        <v>0.4186609296108405</v>
      </c>
      <c r="E97" s="16">
        <f t="shared" si="18"/>
        <v>73.614379651022418</v>
      </c>
      <c r="F97" s="16">
        <f t="shared" si="18"/>
        <v>83.965204376082653</v>
      </c>
      <c r="G97" s="52">
        <f t="shared" si="27"/>
        <v>87.694022778229169</v>
      </c>
      <c r="H97" s="16">
        <f t="shared" si="19"/>
        <v>38.650273841658091</v>
      </c>
      <c r="I97" s="16">
        <f t="shared" si="19"/>
        <v>47.251143278435009</v>
      </c>
      <c r="J97" s="52">
        <f t="shared" si="26"/>
        <v>50.979961680581525</v>
      </c>
      <c r="K97" s="9">
        <f t="shared" si="23"/>
        <v>0.66485481000865276</v>
      </c>
      <c r="L97" s="9">
        <f t="shared" si="24"/>
        <v>0.73872756667628081</v>
      </c>
      <c r="M97" s="47">
        <f t="shared" si="25"/>
        <v>0.8208084074180898</v>
      </c>
      <c r="N97" s="22"/>
      <c r="O97" s="22"/>
      <c r="Q97" s="9"/>
      <c r="R97" s="9"/>
      <c r="S97" s="9"/>
      <c r="T97" s="9"/>
      <c r="U97" s="9"/>
      <c r="V97" s="9"/>
      <c r="W97" s="17"/>
      <c r="X97" s="17"/>
      <c r="Y97" s="17"/>
      <c r="Z97" s="17"/>
      <c r="AA97" s="17"/>
    </row>
    <row r="98" spans="1:27">
      <c r="A98" s="3">
        <f t="shared" si="28"/>
        <v>109</v>
      </c>
      <c r="B98" s="2">
        <f t="shared" si="20"/>
        <v>0.43308755166628793</v>
      </c>
      <c r="C98" s="2">
        <f t="shared" si="21"/>
        <v>0.39463465760844535</v>
      </c>
      <c r="D98" s="47">
        <f t="shared" si="22"/>
        <v>0.37582461629525421</v>
      </c>
      <c r="E98" s="16">
        <f t="shared" si="18"/>
        <v>30.157998162245452</v>
      </c>
      <c r="F98" s="16">
        <f t="shared" si="18"/>
        <v>34.964105809364327</v>
      </c>
      <c r="G98" s="52">
        <f t="shared" si="27"/>
        <v>36.714061097647644</v>
      </c>
      <c r="H98" s="16">
        <f t="shared" si="19"/>
        <v>17.096944575002158</v>
      </c>
      <c r="I98" s="16">
        <f t="shared" si="19"/>
        <v>21.166057884700379</v>
      </c>
      <c r="J98" s="52">
        <f t="shared" si="26"/>
        <v>22.916013172983696</v>
      </c>
      <c r="K98" s="9">
        <f t="shared" si="23"/>
        <v>0.74727470964972598</v>
      </c>
      <c r="L98" s="9">
        <f t="shared" si="24"/>
        <v>0.83030523294413994</v>
      </c>
      <c r="M98" s="47">
        <f t="shared" si="25"/>
        <v>0.92256136993793325</v>
      </c>
      <c r="N98" s="22"/>
      <c r="O98" s="22"/>
      <c r="Q98" s="9"/>
      <c r="R98" s="9"/>
      <c r="S98" s="9"/>
      <c r="T98" s="9"/>
      <c r="U98" s="9"/>
      <c r="V98" s="9"/>
      <c r="W98" s="17"/>
      <c r="X98" s="17"/>
      <c r="Y98" s="17"/>
      <c r="Z98" s="17"/>
      <c r="AA98" s="17"/>
    </row>
    <row r="99" spans="1:27">
      <c r="A99" s="3">
        <f t="shared" si="28"/>
        <v>110</v>
      </c>
      <c r="B99" s="2">
        <f t="shared" si="20"/>
        <v>0.39041024711625327</v>
      </c>
      <c r="C99" s="2">
        <f t="shared" si="21"/>
        <v>0.3516694770864226</v>
      </c>
      <c r="D99" s="47">
        <f t="shared" si="22"/>
        <v>0.33288577560404881</v>
      </c>
      <c r="E99" s="16">
        <f t="shared" si="18"/>
        <v>11.061060139321249</v>
      </c>
      <c r="F99" s="16">
        <f t="shared" si="18"/>
        <v>13.061053587243293</v>
      </c>
      <c r="G99" s="52">
        <f t="shared" si="27"/>
        <v>13.798047924663946</v>
      </c>
      <c r="H99" s="16">
        <f t="shared" si="19"/>
        <v>6.7427089169611012</v>
      </c>
      <c r="I99" s="16">
        <f t="shared" si="19"/>
        <v>8.467879702019701</v>
      </c>
      <c r="J99" s="52">
        <f t="shared" si="26"/>
        <v>9.2048740394403517</v>
      </c>
      <c r="K99" s="9">
        <f t="shared" si="23"/>
        <v>0.83991467684629217</v>
      </c>
      <c r="L99" s="9">
        <f t="shared" si="24"/>
        <v>0.9332385298292134</v>
      </c>
      <c r="M99" s="47">
        <f t="shared" si="25"/>
        <v>1.0369316998102371</v>
      </c>
      <c r="N99" s="22"/>
      <c r="O99" s="22"/>
      <c r="Q99" s="9"/>
      <c r="R99" s="9"/>
      <c r="S99" s="9"/>
      <c r="T99" s="9"/>
      <c r="U99" s="9"/>
      <c r="V99" s="9"/>
      <c r="W99" s="17"/>
      <c r="X99" s="17"/>
      <c r="Y99" s="17"/>
      <c r="Z99" s="17"/>
      <c r="AA99" s="17"/>
    </row>
    <row r="100" spans="1:27">
      <c r="A100" s="3">
        <f t="shared" si="28"/>
        <v>111</v>
      </c>
      <c r="B100" s="2">
        <f t="shared" si="20"/>
        <v>0.34744011347290338</v>
      </c>
      <c r="C100" s="2">
        <f t="shared" si="21"/>
        <v>0.3089346491945279</v>
      </c>
      <c r="D100" s="47">
        <f t="shared" si="22"/>
        <v>0.29045021009772864</v>
      </c>
      <c r="E100" s="16">
        <f t="shared" si="18"/>
        <v>3.5825126328898955</v>
      </c>
      <c r="F100" s="16">
        <f t="shared" si="18"/>
        <v>4.3183512223601479</v>
      </c>
      <c r="G100" s="52">
        <f t="shared" si="27"/>
        <v>4.5931738852235933</v>
      </c>
      <c r="H100" s="16">
        <f t="shared" si="19"/>
        <v>2.3378040372005202</v>
      </c>
      <c r="I100" s="16">
        <f t="shared" si="19"/>
        <v>2.9842629023815546</v>
      </c>
      <c r="J100" s="52">
        <f t="shared" si="26"/>
        <v>3.2590855652449999</v>
      </c>
      <c r="K100" s="9">
        <f t="shared" si="23"/>
        <v>0.9440419999752323</v>
      </c>
      <c r="L100" s="9">
        <f t="shared" si="24"/>
        <v>1.048935555528036</v>
      </c>
      <c r="M100" s="47">
        <f t="shared" si="25"/>
        <v>1.1654839505867065</v>
      </c>
      <c r="N100" s="22"/>
      <c r="O100" s="22"/>
      <c r="Q100" s="9"/>
      <c r="R100" s="9"/>
      <c r="S100" s="9"/>
      <c r="T100" s="9"/>
      <c r="U100" s="9"/>
      <c r="V100" s="9"/>
      <c r="W100" s="17"/>
      <c r="X100" s="17"/>
      <c r="Y100" s="17"/>
      <c r="Z100" s="17"/>
      <c r="AA100" s="17"/>
    </row>
    <row r="101" spans="1:27">
      <c r="A101" s="3">
        <f t="shared" si="28"/>
        <v>112</v>
      </c>
      <c r="B101" s="2">
        <f t="shared" si="20"/>
        <v>0.30476086201804709</v>
      </c>
      <c r="C101" s="2">
        <f t="shared" si="21"/>
        <v>0.26706767517337104</v>
      </c>
      <c r="D101" s="47">
        <f t="shared" si="22"/>
        <v>0.24917498035243041</v>
      </c>
      <c r="E101" s="16">
        <f t="shared" si="18"/>
        <v>1.0089718183553706</v>
      </c>
      <c r="F101" s="16">
        <f t="shared" si="18"/>
        <v>1.2447085956893751</v>
      </c>
      <c r="G101" s="52">
        <f t="shared" si="27"/>
        <v>1.3340883199785931</v>
      </c>
      <c r="H101" s="16">
        <f t="shared" si="19"/>
        <v>0.70147669724147144</v>
      </c>
      <c r="I101" s="16">
        <f t="shared" si="19"/>
        <v>0.91228716477030225</v>
      </c>
      <c r="J101" s="52">
        <f t="shared" si="26"/>
        <v>1.0016668890595204</v>
      </c>
      <c r="K101" s="9">
        <f t="shared" si="23"/>
        <v>1.0610811111721614</v>
      </c>
      <c r="L101" s="9">
        <f t="shared" si="24"/>
        <v>1.1789790124135127</v>
      </c>
      <c r="M101" s="47">
        <f t="shared" si="25"/>
        <v>1.3099766804594586</v>
      </c>
      <c r="N101" s="22"/>
      <c r="O101" s="22"/>
      <c r="Q101" s="9"/>
      <c r="R101" s="9"/>
      <c r="S101" s="9"/>
      <c r="T101" s="9"/>
      <c r="U101" s="9"/>
      <c r="V101" s="9"/>
      <c r="W101" s="17"/>
      <c r="X101" s="17"/>
      <c r="Y101" s="17"/>
      <c r="Z101" s="17"/>
      <c r="AA101" s="17"/>
    </row>
    <row r="102" spans="1:27">
      <c r="A102" s="3">
        <f t="shared" si="28"/>
        <v>113</v>
      </c>
      <c r="B102" s="2">
        <f t="shared" si="20"/>
        <v>0.26301484020555416</v>
      </c>
      <c r="C102" s="2">
        <f t="shared" si="21"/>
        <v>0.22674285729325083</v>
      </c>
      <c r="D102" s="47">
        <f t="shared" si="22"/>
        <v>0.20974075640169373</v>
      </c>
      <c r="E102" s="16">
        <f t="shared" si="18"/>
        <v>0.24285324514806983</v>
      </c>
      <c r="F102" s="16">
        <f t="shared" si="18"/>
        <v>0.30749512111389915</v>
      </c>
      <c r="G102" s="52">
        <f t="shared" si="27"/>
        <v>0.33242143091907284</v>
      </c>
      <c r="H102" s="16">
        <f t="shared" si="19"/>
        <v>0.17897923768204999</v>
      </c>
      <c r="I102" s="16">
        <f t="shared" si="19"/>
        <v>0.23777279874879942</v>
      </c>
      <c r="J102" s="52">
        <f t="shared" si="26"/>
        <v>0.2626991085539731</v>
      </c>
      <c r="K102" s="9">
        <f t="shared" si="23"/>
        <v>1.1926330721575098</v>
      </c>
      <c r="L102" s="9">
        <f t="shared" si="24"/>
        <v>1.3251478579527884</v>
      </c>
      <c r="M102" s="47">
        <f t="shared" si="25"/>
        <v>1.4723865088364316</v>
      </c>
      <c r="N102" s="22"/>
      <c r="O102" s="22"/>
      <c r="Q102" s="9"/>
      <c r="R102" s="9"/>
      <c r="S102" s="9"/>
      <c r="T102" s="9"/>
      <c r="U102" s="9"/>
      <c r="V102" s="9"/>
      <c r="W102" s="17"/>
      <c r="X102" s="17"/>
      <c r="Y102" s="17"/>
      <c r="Z102" s="17"/>
      <c r="AA102" s="17"/>
    </row>
    <row r="103" spans="1:27">
      <c r="A103" s="3">
        <f t="shared" si="28"/>
        <v>114</v>
      </c>
      <c r="B103" s="2">
        <f t="shared" si="20"/>
        <v>0.22287837123023016</v>
      </c>
      <c r="C103" s="2">
        <f t="shared" si="21"/>
        <v>0.18863880133570843</v>
      </c>
      <c r="D103" s="47">
        <f t="shared" si="22"/>
        <v>0.17281576109589539</v>
      </c>
      <c r="E103" s="16">
        <f t="shared" si="18"/>
        <v>4.8991673898266266E-2</v>
      </c>
      <c r="F103" s="16">
        <f t="shared" si="18"/>
        <v>6.3874007466019858E-2</v>
      </c>
      <c r="G103" s="52">
        <f t="shared" si="27"/>
        <v>6.9722322365099718E-2</v>
      </c>
      <c r="H103" s="16">
        <f t="shared" si="19"/>
        <v>3.80724894159781E-2</v>
      </c>
      <c r="I103" s="16">
        <f t="shared" si="19"/>
        <v>5.1824891261121782E-2</v>
      </c>
      <c r="J103" s="52">
        <f t="shared" si="26"/>
        <v>5.7673206160201641E-2</v>
      </c>
      <c r="K103" s="9">
        <f t="shared" si="23"/>
        <v>1.340497476305041</v>
      </c>
      <c r="L103" s="9">
        <f t="shared" si="24"/>
        <v>1.4894416403389343</v>
      </c>
      <c r="M103" s="47">
        <f t="shared" si="25"/>
        <v>1.6549351559321492</v>
      </c>
      <c r="N103" s="22"/>
      <c r="O103" s="22"/>
      <c r="Q103" s="9"/>
      <c r="R103" s="9"/>
      <c r="S103" s="9"/>
      <c r="T103" s="9"/>
      <c r="U103" s="9"/>
      <c r="V103" s="9"/>
      <c r="W103" s="17"/>
      <c r="X103" s="17"/>
      <c r="Y103" s="17"/>
      <c r="Z103" s="17"/>
      <c r="AA103" s="17"/>
    </row>
    <row r="104" spans="1:27">
      <c r="A104" s="3">
        <f t="shared" si="28"/>
        <v>115</v>
      </c>
      <c r="B104" s="2">
        <f t="shared" si="20"/>
        <v>0.18502843195162075</v>
      </c>
      <c r="C104" s="2">
        <f t="shared" si="21"/>
        <v>0.15339829071708122</v>
      </c>
      <c r="D104" s="47">
        <f t="shared" si="22"/>
        <v>0.13901303690029859</v>
      </c>
      <c r="E104" s="16">
        <f t="shared" si="18"/>
        <v>8.1041040882805487E-3</v>
      </c>
      <c r="F104" s="16">
        <f t="shared" si="18"/>
        <v>1.0919184482288166E-2</v>
      </c>
      <c r="G104" s="52">
        <f t="shared" si="27"/>
        <v>1.2049116204898076E-2</v>
      </c>
      <c r="H104" s="16">
        <f t="shared" si="19"/>
        <v>6.6046144164532798E-3</v>
      </c>
      <c r="I104" s="16">
        <f t="shared" si="19"/>
        <v>9.2442002466806839E-3</v>
      </c>
      <c r="J104" s="52">
        <f t="shared" si="26"/>
        <v>1.0374131969290594E-2</v>
      </c>
      <c r="K104" s="9">
        <f t="shared" si="23"/>
        <v>1.5066970665668664</v>
      </c>
      <c r="L104" s="9">
        <f t="shared" si="24"/>
        <v>1.6741078517409627</v>
      </c>
      <c r="M104" s="47">
        <f t="shared" si="25"/>
        <v>1.8601198352677362</v>
      </c>
      <c r="N104" s="22"/>
      <c r="O104" s="22"/>
      <c r="Q104" s="9"/>
      <c r="R104" s="9"/>
      <c r="S104" s="9"/>
      <c r="T104" s="9"/>
      <c r="U104" s="9"/>
      <c r="V104" s="9"/>
      <c r="W104" s="17"/>
      <c r="X104" s="17"/>
      <c r="Y104" s="17"/>
      <c r="Z104" s="17"/>
      <c r="AA104" s="17"/>
    </row>
    <row r="105" spans="1:27">
      <c r="A105" s="3">
        <f t="shared" si="28"/>
        <v>116</v>
      </c>
      <c r="B105" s="2">
        <f t="shared" ref="B105:B119" si="29">EXP(sel*(A/LN(sel)*(1-sel)-B*cc^x*(cc-sel)/(LN(cc/sel))))</f>
        <v>0.15010188932751936</v>
      </c>
      <c r="C105" s="2">
        <f t="shared" ref="C105:C119" si="30">EXP(A/LN(sel)*(1-sel)-B*cc^x*(cc-sel)/LN(cc/sel))</f>
        <v>0.12158318323556651</v>
      </c>
      <c r="D105" s="47">
        <f t="shared" ref="D105:D119" si="31">EXP(-(A+B/LN(cc)*cc^x*(cc-1)))</f>
        <v>0.10884444381859706</v>
      </c>
      <c r="E105" s="16">
        <f t="shared" si="18"/>
        <v>1.0725161707597082E-3</v>
      </c>
      <c r="F105" s="16">
        <f t="shared" si="18"/>
        <v>1.4994896718272691E-3</v>
      </c>
      <c r="G105" s="52">
        <f t="shared" si="27"/>
        <v>1.6749842356074821E-3</v>
      </c>
      <c r="H105" s="16">
        <f t="shared" si="19"/>
        <v>9.1152946719435959E-4</v>
      </c>
      <c r="I105" s="16">
        <f t="shared" si="19"/>
        <v>1.3171769442976548E-3</v>
      </c>
      <c r="J105" s="52">
        <f t="shared" si="26"/>
        <v>1.4926715080778679E-3</v>
      </c>
      <c r="K105" s="9">
        <f t="shared" ref="K105:K119" si="32">sel^2*(A+B*cc^x)</f>
        <v>1.6935054060211576</v>
      </c>
      <c r="L105" s="9">
        <f t="shared" ref="L105:L119" si="33">sel*(A+B*cc^x)</f>
        <v>1.8816726733568419</v>
      </c>
      <c r="M105" s="47">
        <f t="shared" ref="M105:M119" si="34">A+B*cc^x</f>
        <v>2.0907474148409353</v>
      </c>
      <c r="N105" s="22"/>
      <c r="O105" s="22"/>
      <c r="Q105" s="9"/>
      <c r="R105" s="9"/>
      <c r="S105" s="9"/>
      <c r="T105" s="9"/>
      <c r="U105" s="9"/>
      <c r="V105" s="9"/>
      <c r="W105" s="17"/>
      <c r="X105" s="17"/>
      <c r="Y105" s="17"/>
      <c r="Z105" s="17"/>
      <c r="AA105" s="17"/>
    </row>
    <row r="106" spans="1:27">
      <c r="A106" s="3">
        <f t="shared" si="28"/>
        <v>117</v>
      </c>
      <c r="B106" s="2">
        <f t="shared" si="29"/>
        <v>0.11865011478707933</v>
      </c>
      <c r="C106" s="2">
        <f t="shared" si="30"/>
        <v>9.362871644242067E-2</v>
      </c>
      <c r="D106" s="47">
        <f t="shared" si="31"/>
        <v>8.2676501105341887E-2</v>
      </c>
      <c r="E106" s="16">
        <f t="shared" si="18"/>
        <v>1.1046003868548241E-4</v>
      </c>
      <c r="F106" s="16">
        <f t="shared" si="18"/>
        <v>1.6098670356534857E-4</v>
      </c>
      <c r="G106" s="52">
        <f t="shared" si="27"/>
        <v>1.8231272752961434E-4</v>
      </c>
      <c r="H106" s="16">
        <f t="shared" si="19"/>
        <v>9.7353942416064703E-5</v>
      </c>
      <c r="I106" s="16">
        <f t="shared" si="19"/>
        <v>1.459137251462285E-4</v>
      </c>
      <c r="J106" s="52">
        <f t="shared" si="26"/>
        <v>1.6723974911049427E-4</v>
      </c>
      <c r="K106" s="9">
        <f t="shared" si="32"/>
        <v>1.9034779795677814</v>
      </c>
      <c r="L106" s="9">
        <f t="shared" si="33"/>
        <v>2.1149755328530904</v>
      </c>
      <c r="M106" s="47">
        <f t="shared" si="34"/>
        <v>2.3499728142812115</v>
      </c>
      <c r="N106" s="22"/>
      <c r="O106" s="22"/>
      <c r="Q106" s="9"/>
      <c r="R106" s="9"/>
      <c r="S106" s="9"/>
      <c r="T106" s="9"/>
      <c r="U106" s="9"/>
      <c r="V106" s="9"/>
      <c r="W106" s="17"/>
      <c r="X106" s="17"/>
      <c r="Y106" s="17"/>
      <c r="Z106" s="17"/>
      <c r="AA106" s="17"/>
    </row>
    <row r="107" spans="1:27">
      <c r="A107" s="3">
        <f t="shared" si="28"/>
        <v>118</v>
      </c>
      <c r="B107" s="2">
        <f t="shared" si="29"/>
        <v>9.1093530685937951E-2</v>
      </c>
      <c r="C107" s="2">
        <f t="shared" si="30"/>
        <v>6.9803152838548974E-2</v>
      </c>
      <c r="D107" s="47">
        <f t="shared" si="31"/>
        <v>6.0694496838821117E-2</v>
      </c>
      <c r="E107" s="16">
        <f t="shared" si="18"/>
        <v>8.5823406195633523E-6</v>
      </c>
      <c r="F107" s="16">
        <f t="shared" si="18"/>
        <v>1.3106096269417711E-5</v>
      </c>
      <c r="G107" s="52">
        <f t="shared" si="27"/>
        <v>1.5072978419120053E-5</v>
      </c>
      <c r="H107" s="16">
        <f t="shared" si="19"/>
        <v>7.8005449109779865E-6</v>
      </c>
      <c r="I107" s="16">
        <f t="shared" si="19"/>
        <v>1.219124942840681E-5</v>
      </c>
      <c r="J107" s="52">
        <f t="shared" si="26"/>
        <v>1.4158131578109152E-5</v>
      </c>
      <c r="K107" s="9">
        <f t="shared" si="32"/>
        <v>2.1394871522341865</v>
      </c>
      <c r="L107" s="9">
        <f t="shared" si="33"/>
        <v>2.3772079469268736</v>
      </c>
      <c r="M107" s="47">
        <f t="shared" si="34"/>
        <v>2.6413421632520819</v>
      </c>
      <c r="N107" s="22"/>
      <c r="O107" s="22"/>
      <c r="Q107" s="9"/>
      <c r="R107" s="9"/>
      <c r="S107" s="9"/>
      <c r="T107" s="9"/>
      <c r="U107" s="9"/>
      <c r="V107" s="9"/>
      <c r="W107" s="17"/>
      <c r="X107" s="17"/>
      <c r="Y107" s="17"/>
      <c r="Z107" s="17"/>
      <c r="AA107" s="17"/>
    </row>
    <row r="108" spans="1:27">
      <c r="A108" s="3">
        <f t="shared" si="28"/>
        <v>119</v>
      </c>
      <c r="B108" s="2">
        <f t="shared" si="29"/>
        <v>6.7682144348675838E-2</v>
      </c>
      <c r="C108" s="2">
        <f t="shared" si="30"/>
        <v>5.017955304829657E-2</v>
      </c>
      <c r="D108" s="47">
        <f t="shared" si="31"/>
        <v>4.2881668792276589E-2</v>
      </c>
      <c r="E108" s="16">
        <f t="shared" si="18"/>
        <v>4.8576678895847229E-7</v>
      </c>
      <c r="F108" s="16">
        <f t="shared" si="18"/>
        <v>7.8179570858536591E-7</v>
      </c>
      <c r="G108" s="52">
        <f t="shared" si="27"/>
        <v>9.1484684101090099E-7</v>
      </c>
      <c r="H108" s="16">
        <f t="shared" si="19"/>
        <v>4.528890510283922E-7</v>
      </c>
      <c r="I108" s="16">
        <f t="shared" si="19"/>
        <v>7.4256554935347591E-7</v>
      </c>
      <c r="J108" s="52">
        <f t="shared" si="26"/>
        <v>8.7561668177901099E-7</v>
      </c>
      <c r="K108" s="9">
        <f t="shared" si="32"/>
        <v>2.4047614623112259</v>
      </c>
      <c r="L108" s="9">
        <f t="shared" si="33"/>
        <v>2.6719571803458066</v>
      </c>
      <c r="M108" s="47">
        <f t="shared" si="34"/>
        <v>2.9688413114953405</v>
      </c>
      <c r="N108" s="22"/>
      <c r="O108" s="22"/>
      <c r="Q108" s="9"/>
      <c r="R108" s="9"/>
      <c r="S108" s="9"/>
      <c r="T108" s="9"/>
      <c r="U108" s="9"/>
      <c r="V108" s="9"/>
      <c r="W108" s="17"/>
      <c r="X108" s="17"/>
      <c r="Y108" s="17"/>
      <c r="Z108" s="17"/>
      <c r="AA108" s="17"/>
    </row>
    <row r="109" spans="1:27">
      <c r="A109" s="3">
        <f t="shared" si="28"/>
        <v>120</v>
      </c>
      <c r="B109" s="2">
        <f t="shared" si="29"/>
        <v>4.8468883954114403E-2</v>
      </c>
      <c r="C109" s="2">
        <f t="shared" si="30"/>
        <v>3.4626082168935715E-2</v>
      </c>
      <c r="D109" s="47">
        <f t="shared" si="31"/>
        <v>2.9019185172469705E-2</v>
      </c>
      <c r="E109" s="16">
        <f t="shared" si="18"/>
        <v>1.9258021914650115E-8</v>
      </c>
      <c r="F109" s="16">
        <f t="shared" si="18"/>
        <v>3.2877737930080071E-8</v>
      </c>
      <c r="G109" s="52">
        <f t="shared" si="27"/>
        <v>3.9230159231889976E-8</v>
      </c>
      <c r="H109" s="16">
        <f t="shared" si="19"/>
        <v>1.8324607085283146E-8</v>
      </c>
      <c r="I109" s="16">
        <f t="shared" si="19"/>
        <v>3.1739310674984386E-8</v>
      </c>
      <c r="J109" s="52">
        <f t="shared" si="26"/>
        <v>3.809173197679429E-8</v>
      </c>
      <c r="K109" s="9">
        <f t="shared" si="32"/>
        <v>2.7029297868378186</v>
      </c>
      <c r="L109" s="9">
        <f t="shared" si="33"/>
        <v>3.0032553187086868</v>
      </c>
      <c r="M109" s="47">
        <f t="shared" si="34"/>
        <v>3.3369503541207632</v>
      </c>
      <c r="N109" s="22"/>
      <c r="O109" s="22"/>
      <c r="Q109" s="9"/>
      <c r="R109" s="9"/>
      <c r="S109" s="9"/>
      <c r="T109" s="9"/>
      <c r="U109" s="9"/>
      <c r="V109" s="9"/>
      <c r="W109" s="17"/>
      <c r="X109" s="17"/>
      <c r="Y109" s="17"/>
      <c r="Z109" s="17"/>
      <c r="AA109" s="17"/>
    </row>
    <row r="110" spans="1:27">
      <c r="A110" s="3">
        <f t="shared" si="28"/>
        <v>121</v>
      </c>
      <c r="B110" s="2">
        <f t="shared" si="29"/>
        <v>3.3302018252579654E-2</v>
      </c>
      <c r="C110" s="2">
        <f t="shared" si="30"/>
        <v>2.2819210579756763E-2</v>
      </c>
      <c r="D110" s="47">
        <f t="shared" si="31"/>
        <v>1.8709838028080496E-2</v>
      </c>
      <c r="E110" s="16">
        <f t="shared" si="18"/>
        <v>5.116608399755934E-10</v>
      </c>
      <c r="F110" s="16">
        <f t="shared" si="18"/>
        <v>9.3341482936696839E-10</v>
      </c>
      <c r="G110" s="52">
        <f t="shared" si="27"/>
        <v>1.1384272550956871E-9</v>
      </c>
      <c r="H110" s="16">
        <f t="shared" si="19"/>
        <v>4.9462150134359594E-10</v>
      </c>
      <c r="I110" s="16">
        <f t="shared" si="19"/>
        <v>9.1211503981737577E-10</v>
      </c>
      <c r="J110" s="52">
        <f t="shared" si="26"/>
        <v>1.1171274655460945E-9</v>
      </c>
      <c r="K110" s="9">
        <f t="shared" si="32"/>
        <v>3.0380709836057083</v>
      </c>
      <c r="L110" s="9">
        <f t="shared" si="33"/>
        <v>3.3756344262285647</v>
      </c>
      <c r="M110" s="47">
        <f t="shared" si="34"/>
        <v>3.7507049180317384</v>
      </c>
      <c r="N110" s="22"/>
      <c r="O110" s="22"/>
    </row>
    <row r="111" spans="1:27">
      <c r="A111" s="3">
        <f t="shared" si="28"/>
        <v>122</v>
      </c>
      <c r="B111" s="2">
        <f t="shared" si="29"/>
        <v>2.1840723639453295E-2</v>
      </c>
      <c r="C111" s="2">
        <f t="shared" si="30"/>
        <v>1.4280425151819849E-2</v>
      </c>
      <c r="D111" s="47">
        <f t="shared" si="31"/>
        <v>1.1424009584893121E-2</v>
      </c>
      <c r="E111" s="16">
        <f t="shared" si="18"/>
        <v>8.6693487138638521E-12</v>
      </c>
      <c r="F111" s="16">
        <f t="shared" si="18"/>
        <v>1.7039338631997449E-11</v>
      </c>
      <c r="G111" s="52">
        <f t="shared" si="27"/>
        <v>2.1299789549592581E-11</v>
      </c>
      <c r="H111" s="16">
        <f t="shared" si="19"/>
        <v>8.4800038644703018E-12</v>
      </c>
      <c r="I111" s="16">
        <f t="shared" si="19"/>
        <v>1.6796009632026698E-11</v>
      </c>
      <c r="J111" s="52">
        <f t="shared" si="26"/>
        <v>2.105646054962183E-11</v>
      </c>
      <c r="K111" s="9">
        <f t="shared" si="32"/>
        <v>3.4147696887728158</v>
      </c>
      <c r="L111" s="9">
        <f t="shared" si="33"/>
        <v>3.7941885430809061</v>
      </c>
      <c r="M111" s="47">
        <f t="shared" si="34"/>
        <v>4.2157650478676736</v>
      </c>
      <c r="N111" s="22"/>
      <c r="O111" s="22"/>
    </row>
    <row r="112" spans="1:27">
      <c r="A112" s="3">
        <f t="shared" si="28"/>
        <v>123</v>
      </c>
      <c r="B112" s="2">
        <f t="shared" si="29"/>
        <v>1.3593968360650107E-2</v>
      </c>
      <c r="C112" s="2">
        <f t="shared" si="30"/>
        <v>8.4321880446423612E-3</v>
      </c>
      <c r="D112" s="47">
        <f t="shared" si="31"/>
        <v>6.5614512678834518E-3</v>
      </c>
      <c r="E112" s="16">
        <f t="shared" si="18"/>
        <v>8.8592946267631012E-14</v>
      </c>
      <c r="F112" s="16">
        <f t="shared" si="18"/>
        <v>1.8934484939355027E-13</v>
      </c>
      <c r="G112" s="52">
        <f t="shared" si="27"/>
        <v>2.4332899997075198E-13</v>
      </c>
      <c r="H112" s="16">
        <f t="shared" si="19"/>
        <v>8.7388616559092056E-14</v>
      </c>
      <c r="I112" s="16">
        <f t="shared" si="19"/>
        <v>1.8774825801817937E-13</v>
      </c>
      <c r="J112" s="52">
        <f t="shared" si="26"/>
        <v>2.4173240859538106E-13</v>
      </c>
      <c r="K112" s="9">
        <f t="shared" si="32"/>
        <v>3.8381790333806456</v>
      </c>
      <c r="L112" s="9">
        <f t="shared" si="33"/>
        <v>4.264643370422939</v>
      </c>
      <c r="M112" s="47">
        <f t="shared" si="34"/>
        <v>4.7384926338032658</v>
      </c>
      <c r="N112" s="22"/>
      <c r="O112" s="22"/>
    </row>
    <row r="113" spans="1:15">
      <c r="A113" s="3">
        <f t="shared" si="28"/>
        <v>124</v>
      </c>
      <c r="B113" s="2">
        <f t="shared" si="29"/>
        <v>7.9779500098882006E-3</v>
      </c>
      <c r="C113" s="2">
        <f t="shared" si="30"/>
        <v>4.6641028963676475E-3</v>
      </c>
      <c r="D113" s="47">
        <f t="shared" si="31"/>
        <v>3.5181936771224369E-3</v>
      </c>
      <c r="E113" s="16">
        <f t="shared" si="18"/>
        <v>5.1285056291982274E-16</v>
      </c>
      <c r="F113" s="16">
        <f t="shared" si="18"/>
        <v>1.204329708538951E-15</v>
      </c>
      <c r="G113" s="52">
        <f t="shared" si="27"/>
        <v>1.596591375370903E-15</v>
      </c>
      <c r="H113" s="16">
        <f t="shared" si="19"/>
        <v>5.087590667663054E-16</v>
      </c>
      <c r="I113" s="16">
        <f t="shared" si="19"/>
        <v>1.1987125908571727E-15</v>
      </c>
      <c r="J113" s="52">
        <f t="shared" si="26"/>
        <v>1.5909742576891248E-15</v>
      </c>
      <c r="K113" s="9">
        <f t="shared" si="32"/>
        <v>4.3140911367198465</v>
      </c>
      <c r="L113" s="9">
        <f t="shared" si="33"/>
        <v>4.7934345963553842</v>
      </c>
      <c r="M113" s="47">
        <f t="shared" si="34"/>
        <v>5.3260384403948713</v>
      </c>
      <c r="N113" s="22"/>
      <c r="O113" s="22"/>
    </row>
    <row r="114" spans="1:15">
      <c r="A114" s="3">
        <f t="shared" si="28"/>
        <v>125</v>
      </c>
      <c r="B114" s="2">
        <f t="shared" si="29"/>
        <v>4.3826415673544296E-3</v>
      </c>
      <c r="C114" s="2">
        <f t="shared" si="30"/>
        <v>2.3972129492504197E-3</v>
      </c>
      <c r="D114" s="47">
        <f t="shared" si="31"/>
        <v>1.746124634852815E-3</v>
      </c>
      <c r="E114" s="16">
        <f t="shared" si="18"/>
        <v>1.5673130348006853E-18</v>
      </c>
      <c r="F114" s="16">
        <f t="shared" si="18"/>
        <v>4.0914961535173694E-18</v>
      </c>
      <c r="G114" s="52">
        <f t="shared" si="27"/>
        <v>5.6171176817781258E-18</v>
      </c>
      <c r="H114" s="16">
        <f t="shared" si="19"/>
        <v>1.5604440635453113E-18</v>
      </c>
      <c r="I114" s="16">
        <f t="shared" si="19"/>
        <v>4.0816879659563495E-18</v>
      </c>
      <c r="J114" s="52">
        <f t="shared" si="26"/>
        <v>5.6073094942171059E-18</v>
      </c>
      <c r="K114" s="9">
        <f t="shared" si="32"/>
        <v>4.8490163408731073</v>
      </c>
      <c r="L114" s="9">
        <f t="shared" si="33"/>
        <v>5.3877959343034529</v>
      </c>
      <c r="M114" s="47">
        <f t="shared" si="34"/>
        <v>5.9864399270038362</v>
      </c>
      <c r="N114" s="22"/>
      <c r="O114" s="22"/>
    </row>
    <row r="115" spans="1:15">
      <c r="A115" s="3">
        <f t="shared" si="28"/>
        <v>126</v>
      </c>
      <c r="B115" s="2">
        <f t="shared" si="29"/>
        <v>2.2352254418198897E-3</v>
      </c>
      <c r="C115" s="2">
        <f t="shared" si="30"/>
        <v>1.134492110449255E-3</v>
      </c>
      <c r="D115" s="47">
        <f t="shared" si="31"/>
        <v>7.9451923687661418E-4</v>
      </c>
      <c r="E115" s="16">
        <f t="shared" si="18"/>
        <v>2.3361081830300099E-21</v>
      </c>
      <c r="F115" s="16">
        <f t="shared" si="18"/>
        <v>6.8689712553739025E-21</v>
      </c>
      <c r="G115" s="52">
        <f t="shared" si="27"/>
        <v>9.8081875610201212E-21</v>
      </c>
      <c r="H115" s="16">
        <f t="shared" si="19"/>
        <v>2.3308864545844577E-21</v>
      </c>
      <c r="I115" s="16">
        <f t="shared" si="19"/>
        <v>6.8611784616777787E-21</v>
      </c>
      <c r="J115" s="52">
        <f t="shared" si="26"/>
        <v>9.8003947673239974E-21</v>
      </c>
      <c r="K115" s="9">
        <f t="shared" si="32"/>
        <v>5.4502722703413742</v>
      </c>
      <c r="L115" s="9">
        <f t="shared" si="33"/>
        <v>6.0558580781570814</v>
      </c>
      <c r="M115" s="47">
        <f t="shared" si="34"/>
        <v>6.728731197952313</v>
      </c>
      <c r="N115" s="22"/>
      <c r="O115" s="22"/>
    </row>
    <row r="116" spans="1:15">
      <c r="A116" s="3">
        <f t="shared" si="28"/>
        <v>127</v>
      </c>
      <c r="B116" s="2">
        <f t="shared" si="29"/>
        <v>1.0486904123884738E-3</v>
      </c>
      <c r="C116" s="2">
        <f t="shared" si="30"/>
        <v>4.8933705998442829E-4</v>
      </c>
      <c r="D116" s="47">
        <f t="shared" si="31"/>
        <v>3.2789078541298986E-4</v>
      </c>
      <c r="E116" s="16">
        <f t="shared" si="18"/>
        <v>1.5535878526956509E-24</v>
      </c>
      <c r="F116" s="16">
        <f t="shared" si="18"/>
        <v>5.2217284455523135E-24</v>
      </c>
      <c r="G116" s="52">
        <f t="shared" si="27"/>
        <v>7.7927936961244064E-24</v>
      </c>
      <c r="H116" s="16">
        <f t="shared" si="19"/>
        <v>1.5519586200097258E-24</v>
      </c>
      <c r="I116" s="16">
        <f t="shared" si="19"/>
        <v>5.2191732603067296E-24</v>
      </c>
      <c r="J116" s="52">
        <f t="shared" si="26"/>
        <v>7.7902385108788233E-24</v>
      </c>
      <c r="K116" s="9">
        <f t="shared" si="32"/>
        <v>6.1260839350637042</v>
      </c>
      <c r="L116" s="9">
        <f t="shared" si="33"/>
        <v>6.8067599278485593</v>
      </c>
      <c r="M116" s="47">
        <f t="shared" si="34"/>
        <v>7.5630665864983992</v>
      </c>
      <c r="N116" s="22"/>
      <c r="O116" s="22"/>
    </row>
    <row r="117" spans="1:15">
      <c r="A117" s="3">
        <f t="shared" si="28"/>
        <v>128</v>
      </c>
      <c r="B117" s="2">
        <f t="shared" si="29"/>
        <v>4.4793776907189756E-4</v>
      </c>
      <c r="C117" s="2">
        <f t="shared" si="30"/>
        <v>1.9016507478343569E-4</v>
      </c>
      <c r="D117" s="47">
        <f t="shared" si="31"/>
        <v>1.2125271781921346E-4</v>
      </c>
      <c r="E117" s="16">
        <f t="shared" si="18"/>
        <v>4.1708353527736073E-28</v>
      </c>
      <c r="F117" s="16">
        <f t="shared" si="18"/>
        <v>1.6292326859251256E-27</v>
      </c>
      <c r="G117" s="52">
        <f t="shared" si="27"/>
        <v>2.555185245583628E-27</v>
      </c>
      <c r="H117" s="16">
        <f t="shared" si="19"/>
        <v>4.1689670780905198E-28</v>
      </c>
      <c r="I117" s="16">
        <f t="shared" si="19"/>
        <v>1.6289228627695669E-27</v>
      </c>
      <c r="J117" s="52">
        <f t="shared" si="26"/>
        <v>2.5548754224280693E-27</v>
      </c>
      <c r="K117" s="9">
        <f t="shared" si="32"/>
        <v>6.8856962462116051</v>
      </c>
      <c r="L117" s="9">
        <f t="shared" si="33"/>
        <v>7.6507736069017831</v>
      </c>
      <c r="M117" s="47">
        <f t="shared" si="34"/>
        <v>8.5008595632242034</v>
      </c>
      <c r="N117" s="22"/>
      <c r="O117" s="22"/>
    </row>
    <row r="118" spans="1:15">
      <c r="A118" s="3">
        <f t="shared" si="28"/>
        <v>129</v>
      </c>
      <c r="B118" s="2">
        <f t="shared" si="29"/>
        <v>1.7217845070820003E-4</v>
      </c>
      <c r="C118" s="2">
        <f t="shared" si="30"/>
        <v>6.5728575080417699E-5</v>
      </c>
      <c r="D118" s="47">
        <f t="shared" si="31"/>
        <v>3.9635201751391861E-5</v>
      </c>
      <c r="E118" s="16">
        <f t="shared" si="18"/>
        <v>0</v>
      </c>
      <c r="F118" s="16">
        <f t="shared" si="18"/>
        <v>1.8682746830876106E-31</v>
      </c>
      <c r="G118" s="52">
        <f t="shared" si="27"/>
        <v>3.0982315555856932E-31</v>
      </c>
      <c r="H118" s="16">
        <f t="shared" si="19"/>
        <v>0</v>
      </c>
      <c r="I118" s="16">
        <f t="shared" si="19"/>
        <v>1.8681518840548325E-31</v>
      </c>
      <c r="J118" s="52">
        <f t="shared" si="26"/>
        <v>3.0981087565529149E-31</v>
      </c>
      <c r="K118" s="9">
        <f t="shared" si="32"/>
        <v>7.7395004839418444</v>
      </c>
      <c r="L118" s="9">
        <f t="shared" si="33"/>
        <v>8.5994449821576051</v>
      </c>
      <c r="M118" s="47">
        <f t="shared" si="34"/>
        <v>9.5549388690640047</v>
      </c>
      <c r="N118" s="22"/>
      <c r="O118" s="22"/>
    </row>
    <row r="119" spans="1:15">
      <c r="A119" s="3">
        <f t="shared" si="28"/>
        <v>130</v>
      </c>
      <c r="B119" s="2">
        <f t="shared" si="29"/>
        <v>5.8782802386148261E-5</v>
      </c>
      <c r="C119" s="2">
        <f t="shared" si="30"/>
        <v>1.9914388949292928E-5</v>
      </c>
      <c r="D119" s="47">
        <f t="shared" si="31"/>
        <v>1.1278594268633149E-5</v>
      </c>
      <c r="E119" s="16">
        <f t="shared" si="18"/>
        <v>0</v>
      </c>
      <c r="F119" s="16">
        <f t="shared" si="18"/>
        <v>0</v>
      </c>
      <c r="G119" s="52">
        <f t="shared" si="27"/>
        <v>1.227990327781676E-35</v>
      </c>
      <c r="H119" s="16">
        <f t="shared" si="19"/>
        <v>0</v>
      </c>
      <c r="I119" s="16">
        <f t="shared" si="19"/>
        <v>0</v>
      </c>
      <c r="J119" s="52">
        <f t="shared" si="26"/>
        <v>1.227990327781676E-35</v>
      </c>
      <c r="K119" s="9">
        <f t="shared" si="32"/>
        <v>8.6991764471506343</v>
      </c>
      <c r="L119" s="9">
        <f t="shared" si="33"/>
        <v>9.6657516079451486</v>
      </c>
      <c r="M119" s="47">
        <f t="shared" si="34"/>
        <v>10.739724008827944</v>
      </c>
      <c r="N119" s="22"/>
      <c r="O119" s="22"/>
    </row>
    <row r="120" spans="1:15">
      <c r="E120" s="16"/>
      <c r="F120" s="16"/>
    </row>
    <row r="121" spans="1:15">
      <c r="E121" s="16"/>
      <c r="F121" s="16"/>
    </row>
    <row r="122" spans="1:15">
      <c r="E122" s="16"/>
      <c r="F122" s="16"/>
    </row>
    <row r="123" spans="1:15">
      <c r="E123" s="16"/>
      <c r="F123" s="16"/>
    </row>
    <row r="124" spans="1:15">
      <c r="E124" s="16"/>
      <c r="F124" s="16"/>
    </row>
    <row r="125" spans="1:15">
      <c r="E125" s="16"/>
      <c r="F125" s="16"/>
    </row>
    <row r="126" spans="1:15">
      <c r="E126" s="16"/>
      <c r="F126" s="16"/>
    </row>
    <row r="127" spans="1:15">
      <c r="E127" s="16"/>
      <c r="F127" s="16"/>
    </row>
    <row r="128" spans="1:15">
      <c r="E128" s="16"/>
      <c r="F128" s="16"/>
    </row>
    <row r="129" spans="5:6">
      <c r="E129" s="16"/>
      <c r="F129" s="16"/>
    </row>
    <row r="130" spans="5:6">
      <c r="E130" s="16"/>
      <c r="F130" s="16"/>
    </row>
    <row r="131" spans="5:6">
      <c r="E131" s="16"/>
      <c r="F131" s="16"/>
    </row>
    <row r="132" spans="5:6">
      <c r="E132" s="16"/>
      <c r="F132" s="16"/>
    </row>
    <row r="133" spans="5:6">
      <c r="E133" s="16"/>
      <c r="F133" s="16"/>
    </row>
    <row r="134" spans="5:6">
      <c r="E134" s="16"/>
      <c r="F134" s="16"/>
    </row>
    <row r="135" spans="5:6">
      <c r="E135" s="16"/>
      <c r="F135" s="16"/>
    </row>
    <row r="136" spans="5:6">
      <c r="E136" s="16"/>
      <c r="F136" s="16"/>
    </row>
    <row r="137" spans="5:6">
      <c r="E137" s="16"/>
      <c r="F137" s="16"/>
    </row>
    <row r="138" spans="5:6">
      <c r="E138" s="16"/>
      <c r="F138" s="16"/>
    </row>
    <row r="139" spans="5:6">
      <c r="E139" s="16"/>
      <c r="F139" s="16"/>
    </row>
    <row r="140" spans="5:6">
      <c r="E140" s="16"/>
      <c r="F140" s="16"/>
    </row>
    <row r="141" spans="5:6">
      <c r="E141" s="16"/>
      <c r="F141" s="16"/>
    </row>
    <row r="142" spans="5:6">
      <c r="E142" s="16"/>
      <c r="F142" s="16"/>
    </row>
  </sheetData>
  <phoneticPr fontId="11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14"/>
  <sheetViews>
    <sheetView tabSelected="1" workbookViewId="0">
      <selection activeCell="B5" sqref="B5"/>
    </sheetView>
  </sheetViews>
  <sheetFormatPr defaultColWidth="11.42578125" defaultRowHeight="15"/>
  <cols>
    <col min="2" max="11" width="10.85546875" style="42"/>
    <col min="14" max="14" width="12.140625" bestFit="1" customWidth="1"/>
  </cols>
  <sheetData>
    <row r="3" spans="2:16">
      <c r="B3" s="42" t="s">
        <v>29</v>
      </c>
      <c r="D3" s="42" t="s">
        <v>29</v>
      </c>
      <c r="E3" s="42" t="s">
        <v>30</v>
      </c>
      <c r="F3" s="42" t="s">
        <v>31</v>
      </c>
      <c r="G3" s="42" t="s">
        <v>32</v>
      </c>
      <c r="H3" s="42" t="s">
        <v>33</v>
      </c>
      <c r="I3" s="42" t="s">
        <v>31</v>
      </c>
      <c r="J3" s="42" t="s">
        <v>36</v>
      </c>
      <c r="K3" s="42" t="s">
        <v>31</v>
      </c>
      <c r="M3" t="s">
        <v>39</v>
      </c>
    </row>
    <row r="4" spans="2:16">
      <c r="B4" s="42">
        <v>75</v>
      </c>
      <c r="D4" s="42">
        <f>B4</f>
        <v>75</v>
      </c>
      <c r="E4" s="42">
        <f>VLOOKUP('HW2 Part2'!D4,'Life Table Functions '!$A$9:$G$119,5)</f>
        <v>84885.494749911159</v>
      </c>
      <c r="F4" s="42">
        <v>0</v>
      </c>
      <c r="G4" s="42">
        <f>E4/$E$4</f>
        <v>1</v>
      </c>
      <c r="H4" s="42">
        <f>1-G4</f>
        <v>0</v>
      </c>
      <c r="I4" s="42">
        <v>0</v>
      </c>
      <c r="J4" s="42">
        <f>G4-G5</f>
        <v>1.578295353777226E-2</v>
      </c>
      <c r="K4" s="42">
        <v>0</v>
      </c>
      <c r="M4">
        <v>2</v>
      </c>
      <c r="N4">
        <f>E14/E4</f>
        <v>0.72079313861550975</v>
      </c>
    </row>
    <row r="5" spans="2:16">
      <c r="D5" s="42">
        <f>D4+1</f>
        <v>76</v>
      </c>
      <c r="E5" s="42">
        <f>VLOOKUP('HW2 Part2'!D5,'Life Table Functions '!$A$9:$G$119,6)</f>
        <v>83545.750930242502</v>
      </c>
      <c r="F5" s="42">
        <v>1</v>
      </c>
      <c r="G5" s="42">
        <f>E5/$E$4</f>
        <v>0.98421704646222774</v>
      </c>
      <c r="H5" s="42">
        <f>1-G5</f>
        <v>1.578295353777226E-2</v>
      </c>
      <c r="I5" s="42">
        <v>1</v>
      </c>
      <c r="J5" s="42">
        <f t="shared" ref="J5:J68" si="0">G5-G6</f>
        <v>1.9336817368075576E-2</v>
      </c>
      <c r="K5" s="42">
        <v>1</v>
      </c>
      <c r="M5">
        <v>3</v>
      </c>
      <c r="N5">
        <f>(E19-E24)/E4</f>
        <v>0.2434190559038211</v>
      </c>
    </row>
    <row r="6" spans="2:16">
      <c r="D6" s="42">
        <f>D5+1</f>
        <v>77</v>
      </c>
      <c r="E6" s="42">
        <f>VLOOKUP('HW2 Part2'!D6,'Life Table Functions '!$A$9:$G$119,7)</f>
        <v>81904.335621064733</v>
      </c>
      <c r="F6" s="42">
        <v>2</v>
      </c>
      <c r="G6" s="42">
        <f t="shared" ref="G6:G69" si="1">E6/$E$4</f>
        <v>0.96488022909415216</v>
      </c>
      <c r="H6" s="42">
        <f t="shared" ref="H6:H69" si="2">1-G6</f>
        <v>3.5119770905847836E-2</v>
      </c>
      <c r="I6" s="42">
        <v>2</v>
      </c>
      <c r="J6" s="42">
        <f t="shared" si="0"/>
        <v>2.2360733154935808E-2</v>
      </c>
      <c r="K6" s="42">
        <v>2</v>
      </c>
      <c r="M6">
        <v>4</v>
      </c>
      <c r="N6">
        <f>VLOOKUP(0.5,H5:I114,2)+0.5</f>
        <v>14.5</v>
      </c>
      <c r="O6" t="s">
        <v>35</v>
      </c>
    </row>
    <row r="7" spans="2:16">
      <c r="D7" s="42">
        <f t="shared" ref="D7:D70" si="3">D6+1</f>
        <v>78</v>
      </c>
      <c r="E7" s="42">
        <f>VLOOKUP('HW2 Part2'!D7,'Life Table Functions '!$A$9:$G$119,7)</f>
        <v>80006.23372423726</v>
      </c>
      <c r="F7" s="42">
        <v>3</v>
      </c>
      <c r="G7" s="42">
        <f t="shared" si="1"/>
        <v>0.94251949593921636</v>
      </c>
      <c r="H7" s="42">
        <f t="shared" si="2"/>
        <v>5.7480504060783644E-2</v>
      </c>
      <c r="I7" s="42">
        <v>3</v>
      </c>
      <c r="J7" s="42">
        <f t="shared" si="0"/>
        <v>2.449044520968835E-2</v>
      </c>
      <c r="K7" s="42">
        <v>3</v>
      </c>
      <c r="M7">
        <v>5</v>
      </c>
      <c r="N7">
        <f>SUM(G5:G114)</f>
        <v>14.153837812575858</v>
      </c>
      <c r="O7" t="s">
        <v>34</v>
      </c>
      <c r="P7">
        <f>SUMPRODUCT(I4:I114,J4:J114)</f>
        <v>14.15383781257586</v>
      </c>
    </row>
    <row r="8" spans="2:16">
      <c r="D8" s="42">
        <f t="shared" si="3"/>
        <v>79</v>
      </c>
      <c r="E8" s="42">
        <f>VLOOKUP('HW2 Part2'!D8,'Life Table Functions '!$A$9:$G$119,7)</f>
        <v>77927.350165967277</v>
      </c>
      <c r="F8" s="42">
        <v>4</v>
      </c>
      <c r="G8" s="42">
        <f t="shared" si="1"/>
        <v>0.91802905072952801</v>
      </c>
      <c r="H8" s="42">
        <f t="shared" si="2"/>
        <v>8.1970949270471993E-2</v>
      </c>
      <c r="I8" s="42">
        <v>4</v>
      </c>
      <c r="J8" s="42">
        <f t="shared" si="0"/>
        <v>2.674415146623077E-2</v>
      </c>
      <c r="K8" s="42">
        <v>4</v>
      </c>
      <c r="M8">
        <v>6</v>
      </c>
      <c r="N8">
        <f>SQRT(SUMPRODUCT((I4:I114)^2,J4:J114)-N7^2)</f>
        <v>7.1377969809755717</v>
      </c>
      <c r="O8" t="s">
        <v>37</v>
      </c>
    </row>
    <row r="9" spans="2:16">
      <c r="D9" s="42">
        <f t="shared" si="3"/>
        <v>80</v>
      </c>
      <c r="E9" s="42">
        <f>VLOOKUP('HW2 Part2'!D9,'Life Table Functions '!$A$9:$G$119,7)</f>
        <v>75657.159637089717</v>
      </c>
      <c r="F9" s="42">
        <v>5</v>
      </c>
      <c r="G9" s="42">
        <f t="shared" si="1"/>
        <v>0.89128489926329724</v>
      </c>
      <c r="H9" s="42">
        <f t="shared" si="2"/>
        <v>0.10871510073670276</v>
      </c>
      <c r="I9" s="42">
        <v>5</v>
      </c>
      <c r="J9" s="42">
        <f t="shared" si="0"/>
        <v>2.9108013980349234E-2</v>
      </c>
      <c r="K9" s="42">
        <v>5</v>
      </c>
      <c r="M9">
        <v>7</v>
      </c>
      <c r="N9">
        <f>VLOOKUP(MAX(J4:J114),J4:K114,2,FALSE)+B4</f>
        <v>91</v>
      </c>
      <c r="O9" t="s">
        <v>38</v>
      </c>
      <c r="P9">
        <f>MAX(J4:J114)</f>
        <v>4.9934081154859977E-2</v>
      </c>
    </row>
    <row r="10" spans="2:16">
      <c r="D10" s="42">
        <f t="shared" si="3"/>
        <v>81</v>
      </c>
      <c r="E10" s="42">
        <f>VLOOKUP('HW2 Part2'!D10,'Life Table Functions '!$A$9:$G$119,7)</f>
        <v>73186.311469180437</v>
      </c>
      <c r="F10" s="42">
        <v>6</v>
      </c>
      <c r="G10" s="42">
        <f t="shared" si="1"/>
        <v>0.862176885282948</v>
      </c>
      <c r="H10" s="42">
        <f t="shared" si="2"/>
        <v>0.137823114717052</v>
      </c>
      <c r="I10" s="42">
        <v>6</v>
      </c>
      <c r="J10" s="42">
        <f t="shared" si="0"/>
        <v>3.1561543698280459E-2</v>
      </c>
      <c r="K10" s="42">
        <v>6</v>
      </c>
    </row>
    <row r="11" spans="2:16">
      <c r="D11" s="42">
        <f t="shared" si="3"/>
        <v>82</v>
      </c>
      <c r="E11" s="42">
        <f>VLOOKUP('HW2 Part2'!D11,'Life Table Functions '!$A$9:$G$119,7)</f>
        <v>70507.194217280965</v>
      </c>
      <c r="F11" s="42">
        <v>7</v>
      </c>
      <c r="G11" s="42">
        <f t="shared" si="1"/>
        <v>0.83061534158466754</v>
      </c>
      <c r="H11" s="42">
        <f t="shared" si="2"/>
        <v>0.16938465841533246</v>
      </c>
      <c r="I11" s="42">
        <v>7</v>
      </c>
      <c r="J11" s="42">
        <f t="shared" si="0"/>
        <v>3.4076401392216793E-2</v>
      </c>
      <c r="K11" s="42">
        <v>7</v>
      </c>
    </row>
    <row r="12" spans="2:16">
      <c r="D12" s="42">
        <f t="shared" si="3"/>
        <v>83</v>
      </c>
      <c r="E12" s="42">
        <f>VLOOKUP('HW2 Part2'!D12,'Life Table Functions '!$A$9:$G$119,7)</f>
        <v>67614.602025806074</v>
      </c>
      <c r="F12" s="42">
        <v>8</v>
      </c>
      <c r="G12" s="42">
        <f t="shared" si="1"/>
        <v>0.79653894019245075</v>
      </c>
      <c r="H12" s="42">
        <f t="shared" si="2"/>
        <v>0.20346105980754925</v>
      </c>
      <c r="I12" s="42">
        <v>8</v>
      </c>
      <c r="J12" s="42">
        <f t="shared" si="0"/>
        <v>3.6615223236495353E-2</v>
      </c>
      <c r="K12" s="42">
        <v>8</v>
      </c>
    </row>
    <row r="13" spans="2:16">
      <c r="D13" s="42">
        <f t="shared" si="3"/>
        <v>84</v>
      </c>
      <c r="E13" s="42">
        <f>VLOOKUP('HW2 Part2'!D13,'Life Table Functions '!$A$9:$G$119,7)</f>
        <v>64506.500685997722</v>
      </c>
      <c r="F13" s="42">
        <v>9</v>
      </c>
      <c r="G13" s="42">
        <f t="shared" si="1"/>
        <v>0.7599237169559554</v>
      </c>
      <c r="H13" s="42">
        <f t="shared" si="2"/>
        <v>0.2400762830440446</v>
      </c>
      <c r="I13" s="42">
        <v>9</v>
      </c>
      <c r="J13" s="42">
        <f t="shared" si="0"/>
        <v>3.9130578340445643E-2</v>
      </c>
      <c r="K13" s="42">
        <v>9</v>
      </c>
    </row>
    <row r="14" spans="2:16">
      <c r="D14" s="42">
        <f t="shared" si="3"/>
        <v>85</v>
      </c>
      <c r="E14" s="42">
        <f>VLOOKUP('HW2 Part2'!D14,'Life Table Functions '!$A$9:$G$119,7)</f>
        <v>61184.882183718837</v>
      </c>
      <c r="F14" s="42">
        <v>10</v>
      </c>
      <c r="G14" s="42">
        <f t="shared" si="1"/>
        <v>0.72079313861550975</v>
      </c>
      <c r="H14" s="42">
        <f t="shared" si="2"/>
        <v>0.27920686138449025</v>
      </c>
      <c r="I14" s="42">
        <v>10</v>
      </c>
      <c r="J14" s="42">
        <f t="shared" si="0"/>
        <v>4.1564206987216301E-2</v>
      </c>
      <c r="K14" s="42">
        <v>10</v>
      </c>
    </row>
    <row r="15" spans="2:16">
      <c r="D15" s="42">
        <f t="shared" si="3"/>
        <v>86</v>
      </c>
      <c r="E15" s="42">
        <f>VLOOKUP('HW2 Part2'!D15,'Life Table Functions '!$A$9:$G$119,7)</f>
        <v>57656.683909721272</v>
      </c>
      <c r="F15" s="42">
        <v>11</v>
      </c>
      <c r="G15" s="42">
        <f t="shared" si="1"/>
        <v>0.67922893162829345</v>
      </c>
      <c r="H15" s="42">
        <f t="shared" si="2"/>
        <v>0.32077106837170655</v>
      </c>
      <c r="I15" s="42">
        <v>11</v>
      </c>
      <c r="J15" s="42">
        <f t="shared" si="0"/>
        <v>4.38467340945633E-2</v>
      </c>
      <c r="K15" s="42">
        <v>11</v>
      </c>
    </row>
    <row r="16" spans="2:16">
      <c r="D16" s="42">
        <f t="shared" si="3"/>
        <v>87</v>
      </c>
      <c r="E16" s="42">
        <f>VLOOKUP('HW2 Part2'!D16,'Life Table Functions '!$A$9:$G$119,7)</f>
        <v>53934.732192936463</v>
      </c>
      <c r="F16" s="42">
        <v>12</v>
      </c>
      <c r="G16" s="42">
        <f t="shared" si="1"/>
        <v>0.63538219753373015</v>
      </c>
      <c r="H16" s="42">
        <f t="shared" si="2"/>
        <v>0.36461780246626985</v>
      </c>
      <c r="I16" s="42">
        <v>12</v>
      </c>
      <c r="J16" s="42">
        <f t="shared" si="0"/>
        <v>4.5898097677523397E-2</v>
      </c>
      <c r="K16" s="42">
        <v>12</v>
      </c>
    </row>
    <row r="17" spans="4:11">
      <c r="D17" s="42">
        <f t="shared" si="3"/>
        <v>88</v>
      </c>
      <c r="E17" s="42">
        <f>VLOOKUP('HW2 Part2'!D17,'Life Table Functions '!$A$9:$G$119,7)</f>
        <v>50038.649463500144</v>
      </c>
      <c r="F17" s="42">
        <v>13</v>
      </c>
      <c r="G17" s="42">
        <f t="shared" si="1"/>
        <v>0.58948409985620676</v>
      </c>
      <c r="H17" s="42">
        <f t="shared" si="2"/>
        <v>0.41051590014379324</v>
      </c>
      <c r="I17" s="42">
        <v>13</v>
      </c>
      <c r="J17" s="42">
        <f t="shared" si="0"/>
        <v>4.7628968485040279E-2</v>
      </c>
      <c r="K17" s="42">
        <v>13</v>
      </c>
    </row>
    <row r="18" spans="4:11">
      <c r="D18" s="42">
        <f t="shared" si="3"/>
        <v>89</v>
      </c>
      <c r="E18" s="42">
        <f>VLOOKUP('HW2 Part2'!D18,'Life Table Functions '!$A$9:$G$119,7)</f>
        <v>45995.640909219575</v>
      </c>
      <c r="F18" s="42">
        <v>14</v>
      </c>
      <c r="G18" s="42">
        <f t="shared" si="1"/>
        <v>0.54185513137116648</v>
      </c>
      <c r="H18" s="42">
        <f t="shared" si="2"/>
        <v>0.45814486862883352</v>
      </c>
      <c r="I18" s="42">
        <v>14</v>
      </c>
      <c r="J18" s="42">
        <f t="shared" si="0"/>
        <v>4.8943451736826349E-2</v>
      </c>
      <c r="K18" s="42">
        <v>14</v>
      </c>
    </row>
    <row r="19" spans="4:11">
      <c r="D19" s="42">
        <f t="shared" si="3"/>
        <v>90</v>
      </c>
      <c r="E19" s="42">
        <f>VLOOKUP('HW2 Part2'!D19,'Life Table Functions '!$A$9:$G$119,7)</f>
        <v>41841.051793770668</v>
      </c>
      <c r="F19" s="42">
        <v>15</v>
      </c>
      <c r="G19" s="42">
        <f t="shared" si="1"/>
        <v>0.49291167963434013</v>
      </c>
      <c r="H19" s="42">
        <f t="shared" si="2"/>
        <v>0.50708832036565987</v>
      </c>
      <c r="I19" s="42">
        <v>15</v>
      </c>
      <c r="J19" s="42">
        <f t="shared" si="0"/>
        <v>4.9743337488951489E-2</v>
      </c>
      <c r="K19" s="42">
        <v>15</v>
      </c>
    </row>
    <row r="20" spans="4:11">
      <c r="D20" s="42">
        <f t="shared" si="3"/>
        <v>91</v>
      </c>
      <c r="E20" s="42">
        <f>VLOOKUP('HW2 Part2'!D20,'Life Table Functions '!$A$9:$G$119,7)</f>
        <v>37618.563980509221</v>
      </c>
      <c r="F20" s="42">
        <v>16</v>
      </c>
      <c r="G20" s="42">
        <f t="shared" si="1"/>
        <v>0.44316834214538864</v>
      </c>
      <c r="H20" s="42">
        <f t="shared" si="2"/>
        <v>0.55683165785461131</v>
      </c>
      <c r="I20" s="42">
        <v>16</v>
      </c>
      <c r="J20" s="42">
        <f t="shared" si="0"/>
        <v>4.9934081154859977E-2</v>
      </c>
      <c r="K20" s="42">
        <v>16</v>
      </c>
    </row>
    <row r="21" spans="4:11">
      <c r="D21" s="42">
        <f t="shared" si="3"/>
        <v>92</v>
      </c>
      <c r="E21" s="42">
        <f>VLOOKUP('HW2 Part2'!D21,'Life Table Functions '!$A$9:$G$119,7)</f>
        <v>33379.884796796716</v>
      </c>
      <c r="F21" s="42">
        <v>17</v>
      </c>
      <c r="G21" s="42">
        <f t="shared" si="1"/>
        <v>0.39323426099052866</v>
      </c>
      <c r="H21" s="42">
        <f t="shared" si="2"/>
        <v>0.60676573900947139</v>
      </c>
      <c r="I21" s="42">
        <v>17</v>
      </c>
      <c r="J21" s="42">
        <f t="shared" si="0"/>
        <v>4.9432527572019935E-2</v>
      </c>
      <c r="K21" s="42">
        <v>17</v>
      </c>
    </row>
    <row r="22" spans="4:11">
      <c r="D22" s="42">
        <f t="shared" si="3"/>
        <v>93</v>
      </c>
      <c r="E22" s="42">
        <f>VLOOKUP('HW2 Part2'!D22,'Life Table Functions '!$A$9:$G$119,7)</f>
        <v>29183.780237107178</v>
      </c>
      <c r="F22" s="42">
        <v>18</v>
      </c>
      <c r="G22" s="42">
        <f t="shared" si="1"/>
        <v>0.34380173341850873</v>
      </c>
      <c r="H22" s="42">
        <f t="shared" si="2"/>
        <v>0.65619826658149127</v>
      </c>
      <c r="I22" s="42">
        <v>18</v>
      </c>
      <c r="J22" s="42">
        <f t="shared" si="0"/>
        <v>4.8176123029021967E-2</v>
      </c>
      <c r="K22" s="42">
        <v>18</v>
      </c>
    </row>
    <row r="23" spans="4:11">
      <c r="D23" s="42">
        <f t="shared" si="3"/>
        <v>94</v>
      </c>
      <c r="E23" s="42">
        <f>VLOOKUP('HW2 Part2'!D23,'Life Table Functions '!$A$9:$G$119,7)</f>
        <v>25094.326198656061</v>
      </c>
      <c r="F23" s="42">
        <v>19</v>
      </c>
      <c r="G23" s="42">
        <f t="shared" si="1"/>
        <v>0.29562561038948676</v>
      </c>
      <c r="H23" s="42">
        <f t="shared" si="2"/>
        <v>0.70437438961051324</v>
      </c>
      <c r="I23" s="42">
        <v>19</v>
      </c>
      <c r="J23" s="42">
        <f t="shared" si="0"/>
        <v>4.6132986658967728E-2</v>
      </c>
      <c r="K23" s="42">
        <v>19</v>
      </c>
    </row>
    <row r="24" spans="4:11">
      <c r="D24" s="42">
        <f t="shared" si="3"/>
        <v>95</v>
      </c>
      <c r="E24" s="42">
        <f>VLOOKUP('HW2 Part2'!D24,'Life Table Functions '!$A$9:$G$119,7)</f>
        <v>21178.304801818533</v>
      </c>
      <c r="F24" s="42">
        <v>20</v>
      </c>
      <c r="G24" s="42">
        <f t="shared" si="1"/>
        <v>0.24949262373051903</v>
      </c>
      <c r="H24" s="42">
        <f t="shared" si="2"/>
        <v>0.75050737626948094</v>
      </c>
      <c r="I24" s="42">
        <v>20</v>
      </c>
      <c r="J24" s="42">
        <f t="shared" si="0"/>
        <v>4.331176009526419E-2</v>
      </c>
      <c r="K24" s="42">
        <v>20</v>
      </c>
    </row>
    <row r="25" spans="4:11">
      <c r="D25" s="42">
        <f t="shared" si="3"/>
        <v>96</v>
      </c>
      <c r="E25" s="42">
        <f>VLOOKUP('HW2 Part2'!D25,'Life Table Functions '!$A$9:$G$119,7)</f>
        <v>17501.764617642573</v>
      </c>
      <c r="F25" s="42">
        <v>21</v>
      </c>
      <c r="G25" s="42">
        <f t="shared" si="1"/>
        <v>0.20618086363525484</v>
      </c>
      <c r="H25" s="42">
        <f t="shared" si="2"/>
        <v>0.7938191363647451</v>
      </c>
      <c r="I25" s="42">
        <v>21</v>
      </c>
      <c r="J25" s="42">
        <f t="shared" si="0"/>
        <v>3.9769689010531906E-2</v>
      </c>
      <c r="K25" s="42">
        <v>21</v>
      </c>
    </row>
    <row r="26" spans="4:11">
      <c r="D26" s="42">
        <f t="shared" si="3"/>
        <v>97</v>
      </c>
      <c r="E26" s="42">
        <f>VLOOKUP('HW2 Part2'!D26,'Life Table Functions '!$A$9:$G$119,7)</f>
        <v>14125.894889933468</v>
      </c>
      <c r="F26" s="42">
        <v>22</v>
      </c>
      <c r="G26" s="42">
        <f t="shared" si="1"/>
        <v>0.16641117462472294</v>
      </c>
      <c r="H26" s="42">
        <f t="shared" si="2"/>
        <v>0.83358882537527701</v>
      </c>
      <c r="I26" s="42">
        <v>22</v>
      </c>
      <c r="J26" s="42">
        <f t="shared" si="0"/>
        <v>3.5617031301917068E-2</v>
      </c>
      <c r="K26" s="42">
        <v>22</v>
      </c>
    </row>
    <row r="27" spans="4:11">
      <c r="D27" s="42">
        <f t="shared" si="3"/>
        <v>98</v>
      </c>
      <c r="E27" s="42">
        <f>VLOOKUP('HW2 Part2'!D27,'Life Table Functions '!$A$9:$G$119,7)</f>
        <v>11102.525566347165</v>
      </c>
      <c r="F27" s="42">
        <v>23</v>
      </c>
      <c r="G27" s="42">
        <f t="shared" si="1"/>
        <v>0.13079414332280587</v>
      </c>
      <c r="H27" s="42">
        <f t="shared" si="2"/>
        <v>0.86920585667719408</v>
      </c>
      <c r="I27" s="42">
        <v>23</v>
      </c>
      <c r="J27" s="42">
        <f t="shared" si="0"/>
        <v>3.1015802623616737E-2</v>
      </c>
      <c r="K27" s="42">
        <v>23</v>
      </c>
    </row>
    <row r="28" spans="4:11">
      <c r="D28" s="42">
        <f t="shared" si="3"/>
        <v>99</v>
      </c>
      <c r="E28" s="42">
        <f>VLOOKUP('HW2 Part2'!D28,'Life Table Functions '!$A$9:$G$119,7)</f>
        <v>8469.7338155758662</v>
      </c>
      <c r="F28" s="42">
        <v>24</v>
      </c>
      <c r="G28" s="42">
        <f t="shared" si="1"/>
        <v>9.977834069918913E-2</v>
      </c>
      <c r="H28" s="42">
        <f t="shared" si="2"/>
        <v>0.90022165930081088</v>
      </c>
      <c r="I28" s="42">
        <v>24</v>
      </c>
      <c r="J28" s="42">
        <f t="shared" si="0"/>
        <v>2.6171249747688308E-2</v>
      </c>
      <c r="K28" s="42">
        <v>24</v>
      </c>
    </row>
    <row r="29" spans="4:11">
      <c r="D29" s="42">
        <f t="shared" si="3"/>
        <v>100</v>
      </c>
      <c r="E29" s="42">
        <f>VLOOKUP('HW2 Part2'!D29,'Life Table Functions '!$A$9:$G$119,7)</f>
        <v>6248.1743325198568</v>
      </c>
      <c r="F29" s="42">
        <v>25</v>
      </c>
      <c r="G29" s="42">
        <f t="shared" si="1"/>
        <v>7.3607090951500823E-2</v>
      </c>
      <c r="H29" s="42">
        <f t="shared" si="2"/>
        <v>0.92639290904849914</v>
      </c>
      <c r="I29" s="42">
        <v>25</v>
      </c>
      <c r="J29" s="42">
        <f t="shared" si="0"/>
        <v>2.1315432335627688E-2</v>
      </c>
      <c r="K29" s="42">
        <v>25</v>
      </c>
    </row>
    <row r="30" spans="4:11">
      <c r="D30" s="42">
        <f t="shared" si="3"/>
        <v>101</v>
      </c>
      <c r="E30" s="42">
        <f>VLOOKUP('HW2 Part2'!D30,'Life Table Functions '!$A$9:$G$119,7)</f>
        <v>4438.8033129018459</v>
      </c>
      <c r="F30" s="42">
        <v>26</v>
      </c>
      <c r="G30" s="42">
        <f t="shared" si="1"/>
        <v>5.2291658615873135E-2</v>
      </c>
      <c r="H30" s="42">
        <f t="shared" si="2"/>
        <v>0.94770834138412685</v>
      </c>
      <c r="I30" s="42">
        <v>26</v>
      </c>
      <c r="J30" s="42">
        <f t="shared" si="0"/>
        <v>1.6683902192546958E-2</v>
      </c>
      <c r="K30" s="42">
        <v>26</v>
      </c>
    </row>
    <row r="31" spans="4:11">
      <c r="D31" s="42">
        <f t="shared" si="3"/>
        <v>102</v>
      </c>
      <c r="E31" s="42">
        <f>VLOOKUP('HW2 Part2'!D31,'Life Table Functions '!$A$9:$G$119,7)</f>
        <v>3022.5820209283693</v>
      </c>
      <c r="F31" s="42">
        <v>27</v>
      </c>
      <c r="G31" s="42">
        <f t="shared" si="1"/>
        <v>3.5607756423326177E-2</v>
      </c>
      <c r="H31" s="42">
        <f t="shared" si="2"/>
        <v>0.96439224357667386</v>
      </c>
      <c r="I31" s="42">
        <v>27</v>
      </c>
      <c r="J31" s="42">
        <f t="shared" si="0"/>
        <v>1.248846266666561E-2</v>
      </c>
      <c r="K31" s="42">
        <v>27</v>
      </c>
    </row>
    <row r="32" spans="4:11">
      <c r="D32" s="42">
        <f t="shared" si="3"/>
        <v>103</v>
      </c>
      <c r="E32" s="42">
        <f>VLOOKUP('HW2 Part2'!D32,'Life Table Functions '!$A$9:$G$119,7)</f>
        <v>1962.4926888026644</v>
      </c>
      <c r="F32" s="42">
        <v>28</v>
      </c>
      <c r="G32" s="42">
        <f t="shared" si="1"/>
        <v>2.3119293756660567E-2</v>
      </c>
      <c r="H32" s="42">
        <f t="shared" si="2"/>
        <v>0.97688070624333945</v>
      </c>
      <c r="I32" s="42">
        <v>28</v>
      </c>
      <c r="J32" s="42">
        <f t="shared" si="0"/>
        <v>8.8908409526735656E-3</v>
      </c>
      <c r="K32" s="42">
        <v>28</v>
      </c>
    </row>
    <row r="33" spans="4:11">
      <c r="D33" s="42">
        <f t="shared" si="3"/>
        <v>104</v>
      </c>
      <c r="E33" s="42">
        <f>VLOOKUP('HW2 Part2'!D33,'Life Table Functions '!$A$9:$G$119,7)</f>
        <v>1207.7892557921973</v>
      </c>
      <c r="F33" s="42">
        <v>29</v>
      </c>
      <c r="G33" s="42">
        <f t="shared" si="1"/>
        <v>1.4228452803987001E-2</v>
      </c>
      <c r="H33" s="42">
        <f t="shared" si="2"/>
        <v>0.98577154719601301</v>
      </c>
      <c r="I33" s="42">
        <v>29</v>
      </c>
      <c r="J33" s="42">
        <f t="shared" si="0"/>
        <v>5.9830600775949844E-3</v>
      </c>
      <c r="K33" s="42">
        <v>29</v>
      </c>
    </row>
    <row r="34" spans="4:11">
      <c r="D34" s="42">
        <f t="shared" si="3"/>
        <v>105</v>
      </c>
      <c r="E34" s="42">
        <f>VLOOKUP('HW2 Part2'!D34,'Life Table Functions '!$A$9:$G$119,7)</f>
        <v>699.91424098710513</v>
      </c>
      <c r="F34" s="42">
        <v>30</v>
      </c>
      <c r="G34" s="42">
        <f t="shared" si="1"/>
        <v>8.2453927263920167E-3</v>
      </c>
      <c r="H34" s="42">
        <f t="shared" si="2"/>
        <v>0.99175460727360798</v>
      </c>
      <c r="I34" s="42">
        <v>30</v>
      </c>
      <c r="J34" s="42">
        <f t="shared" si="0"/>
        <v>3.7796313174324166E-3</v>
      </c>
      <c r="K34" s="42">
        <v>30</v>
      </c>
    </row>
    <row r="35" spans="4:11">
      <c r="D35" s="42">
        <f t="shared" si="3"/>
        <v>106</v>
      </c>
      <c r="E35" s="42">
        <f>VLOOKUP('HW2 Part2'!D35,'Life Table Functions '!$A$9:$G$119,7)</f>
        <v>379.07836663459602</v>
      </c>
      <c r="F35" s="42">
        <v>31</v>
      </c>
      <c r="G35" s="42">
        <f t="shared" si="1"/>
        <v>4.4657614089596001E-3</v>
      </c>
      <c r="H35" s="42">
        <f t="shared" si="2"/>
        <v>0.9955342385910404</v>
      </c>
      <c r="I35" s="42">
        <v>31</v>
      </c>
      <c r="J35" s="42">
        <f t="shared" si="0"/>
        <v>2.224108483743454E-3</v>
      </c>
      <c r="K35" s="42">
        <v>31</v>
      </c>
    </row>
    <row r="36" spans="4:11">
      <c r="D36" s="42">
        <f t="shared" si="3"/>
        <v>107</v>
      </c>
      <c r="E36" s="42">
        <f>VLOOKUP('HW2 Part2'!D36,'Life Table Functions '!$A$9:$G$119,7)</f>
        <v>190.28381761455816</v>
      </c>
      <c r="F36" s="42">
        <v>32</v>
      </c>
      <c r="G36" s="42">
        <f t="shared" si="1"/>
        <v>2.2416529252161461E-3</v>
      </c>
      <c r="H36" s="42">
        <f t="shared" si="2"/>
        <v>0.99775834707478384</v>
      </c>
      <c r="I36" s="42">
        <v>32</v>
      </c>
      <c r="J36" s="42">
        <f t="shared" si="0"/>
        <v>1.2085668480648912E-3</v>
      </c>
      <c r="K36" s="42">
        <v>32</v>
      </c>
    </row>
    <row r="37" spans="4:11">
      <c r="D37" s="42">
        <f t="shared" si="3"/>
        <v>108</v>
      </c>
      <c r="E37" s="42">
        <f>VLOOKUP('HW2 Part2'!D37,'Life Table Functions '!$A$9:$G$119,7)</f>
        <v>87.694022778229169</v>
      </c>
      <c r="F37" s="42">
        <v>33</v>
      </c>
      <c r="G37" s="42">
        <f t="shared" si="1"/>
        <v>1.0330860771512549E-3</v>
      </c>
      <c r="H37" s="42">
        <f t="shared" si="2"/>
        <v>0.99896691392284875</v>
      </c>
      <c r="I37" s="42">
        <v>33</v>
      </c>
      <c r="J37" s="42">
        <f t="shared" si="0"/>
        <v>6.0057329972309408E-4</v>
      </c>
      <c r="K37" s="42">
        <v>33</v>
      </c>
    </row>
    <row r="38" spans="4:11">
      <c r="D38" s="42">
        <f t="shared" si="3"/>
        <v>109</v>
      </c>
      <c r="E38" s="42">
        <f>VLOOKUP('HW2 Part2'!D38,'Life Table Functions '!$A$9:$G$119,7)</f>
        <v>36.714061097647644</v>
      </c>
      <c r="F38" s="42">
        <v>34</v>
      </c>
      <c r="G38" s="42">
        <f t="shared" si="1"/>
        <v>4.3251277742816088E-4</v>
      </c>
      <c r="H38" s="42">
        <f t="shared" si="2"/>
        <v>0.99956748722257183</v>
      </c>
      <c r="I38" s="42">
        <v>34</v>
      </c>
      <c r="J38" s="42">
        <f t="shared" si="0"/>
        <v>2.6996382880842761E-4</v>
      </c>
      <c r="K38" s="42">
        <v>34</v>
      </c>
    </row>
    <row r="39" spans="4:11">
      <c r="D39" s="42">
        <f t="shared" si="3"/>
        <v>110</v>
      </c>
      <c r="E39" s="42">
        <f>VLOOKUP('HW2 Part2'!D39,'Life Table Functions '!$A$9:$G$119,7)</f>
        <v>13.798047924663946</v>
      </c>
      <c r="F39" s="42">
        <v>35</v>
      </c>
      <c r="G39" s="42">
        <f t="shared" si="1"/>
        <v>1.6254894861973326E-4</v>
      </c>
      <c r="H39" s="42">
        <f t="shared" si="2"/>
        <v>0.99983745105138022</v>
      </c>
      <c r="I39" s="42">
        <v>35</v>
      </c>
      <c r="J39" s="42">
        <f t="shared" si="0"/>
        <v>1.0843871578483069E-4</v>
      </c>
      <c r="K39" s="42">
        <v>35</v>
      </c>
    </row>
    <row r="40" spans="4:11">
      <c r="D40" s="42">
        <f t="shared" si="3"/>
        <v>111</v>
      </c>
      <c r="E40" s="42">
        <f>VLOOKUP('HW2 Part2'!D40,'Life Table Functions '!$A$9:$G$119,7)</f>
        <v>4.5931738852235933</v>
      </c>
      <c r="F40" s="42">
        <v>36</v>
      </c>
      <c r="G40" s="42">
        <f t="shared" si="1"/>
        <v>5.4110232834902578E-5</v>
      </c>
      <c r="H40" s="42">
        <f t="shared" si="2"/>
        <v>0.99994588976716514</v>
      </c>
      <c r="I40" s="42">
        <v>36</v>
      </c>
      <c r="J40" s="42">
        <f t="shared" si="0"/>
        <v>3.8393904339568112E-5</v>
      </c>
      <c r="K40" s="42">
        <v>36</v>
      </c>
    </row>
    <row r="41" spans="4:11">
      <c r="D41" s="42">
        <f t="shared" si="3"/>
        <v>112</v>
      </c>
      <c r="E41" s="42">
        <f>VLOOKUP('HW2 Part2'!D41,'Life Table Functions '!$A$9:$G$119,7)</f>
        <v>1.3340883199785931</v>
      </c>
      <c r="F41" s="42">
        <v>37</v>
      </c>
      <c r="G41" s="42">
        <f t="shared" si="1"/>
        <v>1.5716328495334467E-5</v>
      </c>
      <c r="H41" s="42">
        <f t="shared" si="2"/>
        <v>0.99998428367150471</v>
      </c>
      <c r="I41" s="42">
        <v>37</v>
      </c>
      <c r="J41" s="42">
        <f t="shared" si="0"/>
        <v>1.1800212651297157E-5</v>
      </c>
      <c r="K41" s="42">
        <v>37</v>
      </c>
    </row>
    <row r="42" spans="4:11">
      <c r="D42" s="42">
        <f t="shared" si="3"/>
        <v>113</v>
      </c>
      <c r="E42" s="42">
        <f>VLOOKUP('HW2 Part2'!D42,'Life Table Functions '!$A$9:$G$119,7)</f>
        <v>0.33242143091907284</v>
      </c>
      <c r="F42" s="42">
        <v>38</v>
      </c>
      <c r="G42" s="42">
        <f t="shared" si="1"/>
        <v>3.9161158440373084E-6</v>
      </c>
      <c r="H42" s="42">
        <f t="shared" si="2"/>
        <v>0.99999608388415595</v>
      </c>
      <c r="I42" s="42">
        <v>38</v>
      </c>
      <c r="J42" s="42">
        <f t="shared" si="0"/>
        <v>3.094746744752266E-6</v>
      </c>
      <c r="K42" s="42">
        <v>38</v>
      </c>
    </row>
    <row r="43" spans="4:11">
      <c r="D43" s="42">
        <f t="shared" si="3"/>
        <v>114</v>
      </c>
      <c r="E43" s="42">
        <f>VLOOKUP('HW2 Part2'!D43,'Life Table Functions '!$A$9:$G$119,7)</f>
        <v>6.9722322365099718E-2</v>
      </c>
      <c r="F43" s="42">
        <v>39</v>
      </c>
      <c r="G43" s="42">
        <f t="shared" si="1"/>
        <v>8.2136909928504238E-7</v>
      </c>
      <c r="H43" s="42">
        <f t="shared" si="2"/>
        <v>0.99999917863090071</v>
      </c>
      <c r="I43" s="42">
        <v>39</v>
      </c>
      <c r="J43" s="42">
        <f t="shared" si="0"/>
        <v>6.7942357325144773E-7</v>
      </c>
      <c r="K43" s="42">
        <v>39</v>
      </c>
    </row>
    <row r="44" spans="4:11">
      <c r="D44" s="42">
        <f t="shared" si="3"/>
        <v>115</v>
      </c>
      <c r="E44" s="42">
        <f>VLOOKUP('HW2 Part2'!D44,'Life Table Functions '!$A$9:$G$119,7)</f>
        <v>1.2049116204898076E-2</v>
      </c>
      <c r="F44" s="42">
        <v>40</v>
      </c>
      <c r="G44" s="42">
        <f t="shared" si="1"/>
        <v>1.4194552603359464E-7</v>
      </c>
      <c r="H44" s="42">
        <f t="shared" si="2"/>
        <v>0.999999858054474</v>
      </c>
      <c r="I44" s="42">
        <v>40</v>
      </c>
      <c r="J44" s="42">
        <f t="shared" si="0"/>
        <v>1.2221324738525425E-7</v>
      </c>
      <c r="K44" s="42">
        <v>40</v>
      </c>
    </row>
    <row r="45" spans="4:11">
      <c r="D45" s="42">
        <f t="shared" si="3"/>
        <v>116</v>
      </c>
      <c r="E45" s="42">
        <f>VLOOKUP('HW2 Part2'!D45,'Life Table Functions '!$A$9:$G$119,7)</f>
        <v>1.6749842356074821E-3</v>
      </c>
      <c r="F45" s="42">
        <v>41</v>
      </c>
      <c r="G45" s="42">
        <f t="shared" si="1"/>
        <v>1.9732278648340389E-8</v>
      </c>
      <c r="H45" s="42">
        <f t="shared" si="2"/>
        <v>0.9999999802677213</v>
      </c>
      <c r="I45" s="42">
        <v>41</v>
      </c>
      <c r="J45" s="42">
        <f t="shared" si="0"/>
        <v>1.75845297535882E-8</v>
      </c>
      <c r="K45" s="42">
        <v>41</v>
      </c>
    </row>
    <row r="46" spans="4:11">
      <c r="D46" s="42">
        <f t="shared" si="3"/>
        <v>117</v>
      </c>
      <c r="E46" s="42">
        <f>VLOOKUP('HW2 Part2'!D46,'Life Table Functions '!$A$9:$G$119,7)</f>
        <v>1.8231272752961434E-4</v>
      </c>
      <c r="F46" s="42">
        <v>42</v>
      </c>
      <c r="G46" s="42">
        <f t="shared" si="1"/>
        <v>2.1477488947521877E-9</v>
      </c>
      <c r="H46" s="42">
        <f t="shared" si="2"/>
        <v>0.99999999785225113</v>
      </c>
      <c r="I46" s="42">
        <v>42</v>
      </c>
      <c r="J46" s="42">
        <f t="shared" si="0"/>
        <v>1.9701805308812116E-9</v>
      </c>
      <c r="K46" s="42">
        <v>42</v>
      </c>
    </row>
    <row r="47" spans="4:11">
      <c r="D47" s="42">
        <f t="shared" si="3"/>
        <v>118</v>
      </c>
      <c r="E47" s="42">
        <f>VLOOKUP('HW2 Part2'!D47,'Life Table Functions '!$A$9:$G$119,7)</f>
        <v>1.5072978419120053E-5</v>
      </c>
      <c r="F47" s="42">
        <v>43</v>
      </c>
      <c r="G47" s="42">
        <f t="shared" si="1"/>
        <v>1.7756836387097608E-10</v>
      </c>
      <c r="H47" s="42">
        <f t="shared" si="2"/>
        <v>0.9999999998224316</v>
      </c>
      <c r="I47" s="42">
        <v>43</v>
      </c>
      <c r="J47" s="42">
        <f t="shared" si="0"/>
        <v>1.6679094137133448E-10</v>
      </c>
      <c r="K47" s="42">
        <v>43</v>
      </c>
    </row>
    <row r="48" spans="4:11">
      <c r="D48" s="42">
        <f t="shared" si="3"/>
        <v>119</v>
      </c>
      <c r="E48" s="42">
        <f>VLOOKUP('HW2 Part2'!D48,'Life Table Functions '!$A$9:$G$119,7)</f>
        <v>9.1484684101090099E-7</v>
      </c>
      <c r="F48" s="42">
        <v>44</v>
      </c>
      <c r="G48" s="42">
        <f t="shared" si="1"/>
        <v>1.0777422499641595E-11</v>
      </c>
      <c r="H48" s="42">
        <f t="shared" si="2"/>
        <v>0.99999999998922262</v>
      </c>
      <c r="I48" s="42">
        <v>44</v>
      </c>
      <c r="J48" s="42">
        <f t="shared" si="0"/>
        <v>1.0315268637577534E-11</v>
      </c>
      <c r="K48" s="42">
        <v>44</v>
      </c>
    </row>
    <row r="49" spans="4:11">
      <c r="D49" s="42">
        <f t="shared" si="3"/>
        <v>120</v>
      </c>
      <c r="E49" s="42">
        <f>VLOOKUP('HW2 Part2'!D49,'Life Table Functions '!$A$9:$G$119,7)</f>
        <v>3.9230159231889976E-8</v>
      </c>
      <c r="F49" s="42">
        <v>45</v>
      </c>
      <c r="G49" s="42">
        <f t="shared" si="1"/>
        <v>4.6215386206406048E-13</v>
      </c>
      <c r="H49" s="42">
        <f t="shared" si="2"/>
        <v>0.99999999999953781</v>
      </c>
      <c r="I49" s="42">
        <v>45</v>
      </c>
      <c r="J49" s="42">
        <f t="shared" si="0"/>
        <v>4.487425335626515E-13</v>
      </c>
      <c r="K49" s="42">
        <v>45</v>
      </c>
    </row>
    <row r="50" spans="4:11">
      <c r="D50" s="42">
        <f t="shared" si="3"/>
        <v>121</v>
      </c>
      <c r="E50" s="42">
        <f>VLOOKUP('HW2 Part2'!D50,'Life Table Functions '!$A$9:$G$119,7)</f>
        <v>1.1384272550956871E-9</v>
      </c>
      <c r="F50" s="42">
        <v>46</v>
      </c>
      <c r="G50" s="42">
        <f t="shared" si="1"/>
        <v>1.3411328501408994E-14</v>
      </c>
      <c r="H50" s="42">
        <f t="shared" si="2"/>
        <v>0.99999999999998657</v>
      </c>
      <c r="I50" s="42">
        <v>46</v>
      </c>
      <c r="J50" s="42">
        <f t="shared" si="0"/>
        <v>1.3160404717406253E-14</v>
      </c>
      <c r="K50" s="42">
        <v>46</v>
      </c>
    </row>
    <row r="51" spans="4:11">
      <c r="D51" s="42">
        <f t="shared" si="3"/>
        <v>122</v>
      </c>
      <c r="E51" s="42">
        <f>VLOOKUP('HW2 Part2'!D51,'Life Table Functions '!$A$9:$G$119,7)</f>
        <v>2.1299789549592581E-11</v>
      </c>
      <c r="F51" s="42">
        <v>47</v>
      </c>
      <c r="G51" s="42">
        <f t="shared" si="1"/>
        <v>2.5092378400274182E-16</v>
      </c>
      <c r="H51" s="42">
        <f t="shared" si="2"/>
        <v>0.99999999999999978</v>
      </c>
      <c r="I51" s="42">
        <v>47</v>
      </c>
      <c r="J51" s="42">
        <f t="shared" si="0"/>
        <v>2.4805722828921687E-16</v>
      </c>
      <c r="K51" s="42">
        <v>47</v>
      </c>
    </row>
    <row r="52" spans="4:11">
      <c r="D52" s="42">
        <f t="shared" si="3"/>
        <v>123</v>
      </c>
      <c r="E52" s="42">
        <f>VLOOKUP('HW2 Part2'!D52,'Life Table Functions '!$A$9:$G$119,7)</f>
        <v>2.4332899997075198E-13</v>
      </c>
      <c r="F52" s="42">
        <v>48</v>
      </c>
      <c r="G52" s="42">
        <f t="shared" si="1"/>
        <v>2.8665557135249737E-18</v>
      </c>
      <c r="H52" s="42">
        <f t="shared" si="2"/>
        <v>1</v>
      </c>
      <c r="I52" s="42">
        <v>48</v>
      </c>
      <c r="J52" s="42">
        <f t="shared" si="0"/>
        <v>2.8477469479040068E-18</v>
      </c>
      <c r="K52" s="42">
        <v>48</v>
      </c>
    </row>
    <row r="53" spans="4:11">
      <c r="D53" s="42">
        <f t="shared" si="3"/>
        <v>124</v>
      </c>
      <c r="E53" s="42">
        <f>VLOOKUP('HW2 Part2'!D53,'Life Table Functions '!$A$9:$G$119,7)</f>
        <v>1.596591375370903E-15</v>
      </c>
      <c r="F53" s="42">
        <v>49</v>
      </c>
      <c r="G53" s="42">
        <f t="shared" si="1"/>
        <v>1.8808765620966989E-20</v>
      </c>
      <c r="H53" s="42">
        <f t="shared" si="2"/>
        <v>1</v>
      </c>
      <c r="I53" s="42">
        <v>49</v>
      </c>
      <c r="J53" s="42">
        <f t="shared" si="0"/>
        <v>1.8742592740684825E-20</v>
      </c>
      <c r="K53" s="42">
        <v>49</v>
      </c>
    </row>
    <row r="54" spans="4:11">
      <c r="D54" s="42">
        <f t="shared" si="3"/>
        <v>125</v>
      </c>
      <c r="E54" s="42">
        <f>VLOOKUP('HW2 Part2'!D54,'Life Table Functions '!$A$9:$G$119,7)</f>
        <v>5.6171176817781258E-18</v>
      </c>
      <c r="F54" s="42">
        <v>50</v>
      </c>
      <c r="G54" s="42">
        <f t="shared" si="1"/>
        <v>6.6172880282163929E-23</v>
      </c>
      <c r="H54" s="42">
        <f t="shared" si="2"/>
        <v>1</v>
      </c>
      <c r="I54" s="42">
        <v>50</v>
      </c>
      <c r="J54" s="42">
        <f t="shared" si="0"/>
        <v>6.6057334185744072E-23</v>
      </c>
      <c r="K54" s="42">
        <v>50</v>
      </c>
    </row>
    <row r="55" spans="4:11">
      <c r="D55" s="42">
        <f t="shared" si="3"/>
        <v>126</v>
      </c>
      <c r="E55" s="42">
        <f>VLOOKUP('HW2 Part2'!D55,'Life Table Functions '!$A$9:$G$119,7)</f>
        <v>9.8081875610201212E-21</v>
      </c>
      <c r="F55" s="42">
        <v>51</v>
      </c>
      <c r="G55" s="42">
        <f t="shared" si="1"/>
        <v>1.1554609641985255E-25</v>
      </c>
      <c r="H55" s="42">
        <f t="shared" si="2"/>
        <v>1</v>
      </c>
      <c r="I55" s="42">
        <v>51</v>
      </c>
      <c r="J55" s="42">
        <f t="shared" si="0"/>
        <v>1.1545429282350098E-25</v>
      </c>
      <c r="K55" s="42">
        <v>51</v>
      </c>
    </row>
    <row r="56" spans="4:11">
      <c r="D56" s="42">
        <f t="shared" si="3"/>
        <v>127</v>
      </c>
      <c r="E56" s="42">
        <f>VLOOKUP('HW2 Part2'!D56,'Life Table Functions '!$A$9:$G$119,7)</f>
        <v>7.7927936961244064E-24</v>
      </c>
      <c r="F56" s="42">
        <v>52</v>
      </c>
      <c r="G56" s="42">
        <f t="shared" si="1"/>
        <v>9.1803596351572921E-29</v>
      </c>
      <c r="H56" s="42">
        <f t="shared" si="2"/>
        <v>1</v>
      </c>
      <c r="I56" s="42">
        <v>52</v>
      </c>
      <c r="J56" s="42">
        <f t="shared" si="0"/>
        <v>9.1773494798261466E-29</v>
      </c>
      <c r="K56" s="42">
        <v>52</v>
      </c>
    </row>
    <row r="57" spans="4:11">
      <c r="D57" s="42">
        <f t="shared" si="3"/>
        <v>128</v>
      </c>
      <c r="E57" s="42">
        <f>VLOOKUP('HW2 Part2'!D57,'Life Table Functions '!$A$9:$G$119,7)</f>
        <v>2.555185245583628E-27</v>
      </c>
      <c r="F57" s="42">
        <v>53</v>
      </c>
      <c r="G57" s="42">
        <f t="shared" si="1"/>
        <v>3.0101553311454337E-32</v>
      </c>
      <c r="H57" s="42">
        <f t="shared" si="2"/>
        <v>1</v>
      </c>
      <c r="I57" s="42">
        <v>53</v>
      </c>
      <c r="J57" s="42">
        <f t="shared" si="0"/>
        <v>3.0097903416304744E-32</v>
      </c>
      <c r="K57" s="42">
        <v>53</v>
      </c>
    </row>
    <row r="58" spans="4:11">
      <c r="D58" s="42">
        <f t="shared" si="3"/>
        <v>129</v>
      </c>
      <c r="E58" s="42">
        <f>VLOOKUP('HW2 Part2'!D58,'Life Table Functions '!$A$9:$G$119,7)</f>
        <v>3.0982315555856932E-31</v>
      </c>
      <c r="F58" s="42">
        <v>54</v>
      </c>
      <c r="G58" s="42">
        <f t="shared" si="1"/>
        <v>3.6498951495937836E-36</v>
      </c>
      <c r="H58" s="42">
        <f t="shared" si="2"/>
        <v>1</v>
      </c>
      <c r="I58" s="42">
        <v>54</v>
      </c>
      <c r="J58" s="42">
        <f t="shared" si="0"/>
        <v>3.6497504852631583E-36</v>
      </c>
      <c r="K58" s="42">
        <v>54</v>
      </c>
    </row>
    <row r="59" spans="4:11">
      <c r="D59" s="42">
        <f t="shared" si="3"/>
        <v>130</v>
      </c>
      <c r="E59" s="42">
        <f>VLOOKUP('HW2 Part2'!D59,'Life Table Functions '!$A$9:$G$119,7)</f>
        <v>1.227990327781676E-35</v>
      </c>
      <c r="F59" s="42">
        <v>55</v>
      </c>
      <c r="G59" s="42">
        <f t="shared" si="1"/>
        <v>1.4466433062557619E-40</v>
      </c>
      <c r="H59" s="42">
        <f t="shared" si="2"/>
        <v>1</v>
      </c>
      <c r="I59" s="42">
        <v>55</v>
      </c>
      <c r="J59" s="42">
        <f t="shared" si="0"/>
        <v>0</v>
      </c>
      <c r="K59" s="42">
        <v>55</v>
      </c>
    </row>
    <row r="60" spans="4:11">
      <c r="D60" s="42">
        <f t="shared" si="3"/>
        <v>131</v>
      </c>
      <c r="E60" s="42">
        <f>VLOOKUP('HW2 Part2'!D60,'Life Table Functions '!$A$9:$G$119,7)</f>
        <v>1.227990327781676E-35</v>
      </c>
      <c r="F60" s="42">
        <v>56</v>
      </c>
      <c r="G60" s="42">
        <f t="shared" si="1"/>
        <v>1.4466433062557619E-40</v>
      </c>
      <c r="H60" s="42">
        <f t="shared" si="2"/>
        <v>1</v>
      </c>
      <c r="I60" s="42">
        <v>56</v>
      </c>
      <c r="J60" s="42">
        <f t="shared" si="0"/>
        <v>0</v>
      </c>
      <c r="K60" s="42">
        <v>56</v>
      </c>
    </row>
    <row r="61" spans="4:11">
      <c r="D61" s="42">
        <f t="shared" si="3"/>
        <v>132</v>
      </c>
      <c r="E61" s="42">
        <f>VLOOKUP('HW2 Part2'!D61,'Life Table Functions '!$A$9:$G$119,7)</f>
        <v>1.227990327781676E-35</v>
      </c>
      <c r="F61" s="42">
        <v>57</v>
      </c>
      <c r="G61" s="42">
        <f t="shared" si="1"/>
        <v>1.4466433062557619E-40</v>
      </c>
      <c r="H61" s="42">
        <f t="shared" si="2"/>
        <v>1</v>
      </c>
      <c r="I61" s="42">
        <v>57</v>
      </c>
      <c r="J61" s="42">
        <f t="shared" si="0"/>
        <v>0</v>
      </c>
      <c r="K61" s="42">
        <v>57</v>
      </c>
    </row>
    <row r="62" spans="4:11">
      <c r="D62" s="42">
        <f t="shared" si="3"/>
        <v>133</v>
      </c>
      <c r="E62" s="42">
        <f>VLOOKUP('HW2 Part2'!D62,'Life Table Functions '!$A$9:$G$119,7)</f>
        <v>1.227990327781676E-35</v>
      </c>
      <c r="F62" s="42">
        <v>58</v>
      </c>
      <c r="G62" s="42">
        <f t="shared" si="1"/>
        <v>1.4466433062557619E-40</v>
      </c>
      <c r="H62" s="42">
        <f t="shared" si="2"/>
        <v>1</v>
      </c>
      <c r="I62" s="42">
        <v>58</v>
      </c>
      <c r="J62" s="42">
        <f t="shared" si="0"/>
        <v>0</v>
      </c>
      <c r="K62" s="42">
        <v>58</v>
      </c>
    </row>
    <row r="63" spans="4:11">
      <c r="D63" s="42">
        <f t="shared" si="3"/>
        <v>134</v>
      </c>
      <c r="E63" s="42">
        <f>VLOOKUP('HW2 Part2'!D63,'Life Table Functions '!$A$9:$G$119,7)</f>
        <v>1.227990327781676E-35</v>
      </c>
      <c r="F63" s="42">
        <v>59</v>
      </c>
      <c r="G63" s="42">
        <f t="shared" si="1"/>
        <v>1.4466433062557619E-40</v>
      </c>
      <c r="H63" s="42">
        <f t="shared" si="2"/>
        <v>1</v>
      </c>
      <c r="I63" s="42">
        <v>59</v>
      </c>
      <c r="J63" s="42">
        <f t="shared" si="0"/>
        <v>0</v>
      </c>
      <c r="K63" s="42">
        <v>59</v>
      </c>
    </row>
    <row r="64" spans="4:11">
      <c r="D64" s="42">
        <f t="shared" si="3"/>
        <v>135</v>
      </c>
      <c r="E64" s="42">
        <f>VLOOKUP('HW2 Part2'!D64,'Life Table Functions '!$A$9:$G$119,7)</f>
        <v>1.227990327781676E-35</v>
      </c>
      <c r="F64" s="42">
        <v>60</v>
      </c>
      <c r="G64" s="42">
        <f t="shared" si="1"/>
        <v>1.4466433062557619E-40</v>
      </c>
      <c r="H64" s="42">
        <f t="shared" si="2"/>
        <v>1</v>
      </c>
      <c r="I64" s="42">
        <v>60</v>
      </c>
      <c r="J64" s="42">
        <f t="shared" si="0"/>
        <v>0</v>
      </c>
      <c r="K64" s="42">
        <v>60</v>
      </c>
    </row>
    <row r="65" spans="4:11">
      <c r="D65" s="42">
        <f t="shared" si="3"/>
        <v>136</v>
      </c>
      <c r="E65" s="42">
        <f>VLOOKUP('HW2 Part2'!D65,'Life Table Functions '!$A$9:$G$119,7)</f>
        <v>1.227990327781676E-35</v>
      </c>
      <c r="F65" s="42">
        <v>61</v>
      </c>
      <c r="G65" s="42">
        <f t="shared" si="1"/>
        <v>1.4466433062557619E-40</v>
      </c>
      <c r="H65" s="42">
        <f t="shared" si="2"/>
        <v>1</v>
      </c>
      <c r="I65" s="42">
        <v>61</v>
      </c>
      <c r="J65" s="42">
        <f t="shared" si="0"/>
        <v>0</v>
      </c>
      <c r="K65" s="42">
        <v>61</v>
      </c>
    </row>
    <row r="66" spans="4:11">
      <c r="D66" s="42">
        <f t="shared" si="3"/>
        <v>137</v>
      </c>
      <c r="E66" s="42">
        <f>VLOOKUP('HW2 Part2'!D66,'Life Table Functions '!$A$9:$G$119,7)</f>
        <v>1.227990327781676E-35</v>
      </c>
      <c r="F66" s="42">
        <v>62</v>
      </c>
      <c r="G66" s="42">
        <f t="shared" si="1"/>
        <v>1.4466433062557619E-40</v>
      </c>
      <c r="H66" s="42">
        <f t="shared" si="2"/>
        <v>1</v>
      </c>
      <c r="I66" s="42">
        <v>62</v>
      </c>
      <c r="J66" s="42">
        <f t="shared" si="0"/>
        <v>0</v>
      </c>
      <c r="K66" s="42">
        <v>62</v>
      </c>
    </row>
    <row r="67" spans="4:11">
      <c r="D67" s="42">
        <f t="shared" si="3"/>
        <v>138</v>
      </c>
      <c r="E67" s="42">
        <f>VLOOKUP('HW2 Part2'!D67,'Life Table Functions '!$A$9:$G$119,7)</f>
        <v>1.227990327781676E-35</v>
      </c>
      <c r="F67" s="42">
        <v>63</v>
      </c>
      <c r="G67" s="42">
        <f t="shared" si="1"/>
        <v>1.4466433062557619E-40</v>
      </c>
      <c r="H67" s="42">
        <f t="shared" si="2"/>
        <v>1</v>
      </c>
      <c r="I67" s="42">
        <v>63</v>
      </c>
      <c r="J67" s="42">
        <f t="shared" si="0"/>
        <v>0</v>
      </c>
      <c r="K67" s="42">
        <v>63</v>
      </c>
    </row>
    <row r="68" spans="4:11">
      <c r="D68" s="42">
        <f t="shared" si="3"/>
        <v>139</v>
      </c>
      <c r="E68" s="42">
        <f>VLOOKUP('HW2 Part2'!D68,'Life Table Functions '!$A$9:$G$119,7)</f>
        <v>1.227990327781676E-35</v>
      </c>
      <c r="F68" s="42">
        <v>64</v>
      </c>
      <c r="G68" s="42">
        <f t="shared" si="1"/>
        <v>1.4466433062557619E-40</v>
      </c>
      <c r="H68" s="42">
        <f t="shared" si="2"/>
        <v>1</v>
      </c>
      <c r="I68" s="42">
        <v>64</v>
      </c>
      <c r="J68" s="42">
        <f t="shared" si="0"/>
        <v>0</v>
      </c>
      <c r="K68" s="42">
        <v>64</v>
      </c>
    </row>
    <row r="69" spans="4:11">
      <c r="D69" s="42">
        <f t="shared" si="3"/>
        <v>140</v>
      </c>
      <c r="E69" s="42">
        <f>VLOOKUP('HW2 Part2'!D69,'Life Table Functions '!$A$9:$G$119,7)</f>
        <v>1.227990327781676E-35</v>
      </c>
      <c r="F69" s="42">
        <v>65</v>
      </c>
      <c r="G69" s="42">
        <f t="shared" si="1"/>
        <v>1.4466433062557619E-40</v>
      </c>
      <c r="H69" s="42">
        <f t="shared" si="2"/>
        <v>1</v>
      </c>
      <c r="I69" s="42">
        <v>65</v>
      </c>
      <c r="J69" s="42">
        <f t="shared" ref="J69:J114" si="4">G69-G70</f>
        <v>0</v>
      </c>
      <c r="K69" s="42">
        <v>65</v>
      </c>
    </row>
    <row r="70" spans="4:11">
      <c r="D70" s="42">
        <f t="shared" si="3"/>
        <v>141</v>
      </c>
      <c r="E70" s="42">
        <f>VLOOKUP('HW2 Part2'!D70,'Life Table Functions '!$A$9:$G$119,7)</f>
        <v>1.227990327781676E-35</v>
      </c>
      <c r="F70" s="42">
        <v>66</v>
      </c>
      <c r="G70" s="42">
        <f t="shared" ref="G70:G114" si="5">E70/$E$4</f>
        <v>1.4466433062557619E-40</v>
      </c>
      <c r="H70" s="42">
        <f t="shared" ref="H70:H114" si="6">1-G70</f>
        <v>1</v>
      </c>
      <c r="I70" s="42">
        <v>66</v>
      </c>
      <c r="J70" s="42">
        <f t="shared" si="4"/>
        <v>0</v>
      </c>
      <c r="K70" s="42">
        <v>66</v>
      </c>
    </row>
    <row r="71" spans="4:11">
      <c r="D71" s="42">
        <f t="shared" ref="D71:D114" si="7">D70+1</f>
        <v>142</v>
      </c>
      <c r="E71" s="42">
        <f>VLOOKUP('HW2 Part2'!D71,'Life Table Functions '!$A$9:$G$119,7)</f>
        <v>1.227990327781676E-35</v>
      </c>
      <c r="F71" s="42">
        <v>67</v>
      </c>
      <c r="G71" s="42">
        <f t="shared" si="5"/>
        <v>1.4466433062557619E-40</v>
      </c>
      <c r="H71" s="42">
        <f t="shared" si="6"/>
        <v>1</v>
      </c>
      <c r="I71" s="42">
        <v>67</v>
      </c>
      <c r="J71" s="42">
        <f t="shared" si="4"/>
        <v>0</v>
      </c>
      <c r="K71" s="42">
        <v>67</v>
      </c>
    </row>
    <row r="72" spans="4:11">
      <c r="D72" s="42">
        <f t="shared" si="7"/>
        <v>143</v>
      </c>
      <c r="E72" s="42">
        <f>VLOOKUP('HW2 Part2'!D72,'Life Table Functions '!$A$9:$G$119,7)</f>
        <v>1.227990327781676E-35</v>
      </c>
      <c r="F72" s="42">
        <v>68</v>
      </c>
      <c r="G72" s="42">
        <f t="shared" si="5"/>
        <v>1.4466433062557619E-40</v>
      </c>
      <c r="H72" s="42">
        <f t="shared" si="6"/>
        <v>1</v>
      </c>
      <c r="I72" s="42">
        <v>68</v>
      </c>
      <c r="J72" s="42">
        <f t="shared" si="4"/>
        <v>0</v>
      </c>
      <c r="K72" s="42">
        <v>68</v>
      </c>
    </row>
    <row r="73" spans="4:11">
      <c r="D73" s="42">
        <f t="shared" si="7"/>
        <v>144</v>
      </c>
      <c r="E73" s="42">
        <f>VLOOKUP('HW2 Part2'!D73,'Life Table Functions '!$A$9:$G$119,7)</f>
        <v>1.227990327781676E-35</v>
      </c>
      <c r="F73" s="42">
        <v>69</v>
      </c>
      <c r="G73" s="42">
        <f t="shared" si="5"/>
        <v>1.4466433062557619E-40</v>
      </c>
      <c r="H73" s="42">
        <f t="shared" si="6"/>
        <v>1</v>
      </c>
      <c r="I73" s="42">
        <v>69</v>
      </c>
      <c r="J73" s="42">
        <f t="shared" si="4"/>
        <v>0</v>
      </c>
      <c r="K73" s="42">
        <v>69</v>
      </c>
    </row>
    <row r="74" spans="4:11">
      <c r="D74" s="42">
        <f t="shared" si="7"/>
        <v>145</v>
      </c>
      <c r="E74" s="42">
        <f>VLOOKUP('HW2 Part2'!D74,'Life Table Functions '!$A$9:$G$119,7)</f>
        <v>1.227990327781676E-35</v>
      </c>
      <c r="F74" s="42">
        <v>70</v>
      </c>
      <c r="G74" s="42">
        <f t="shared" si="5"/>
        <v>1.4466433062557619E-40</v>
      </c>
      <c r="H74" s="42">
        <f t="shared" si="6"/>
        <v>1</v>
      </c>
      <c r="I74" s="42">
        <v>70</v>
      </c>
      <c r="J74" s="42">
        <f t="shared" si="4"/>
        <v>0</v>
      </c>
      <c r="K74" s="42">
        <v>70</v>
      </c>
    </row>
    <row r="75" spans="4:11">
      <c r="D75" s="42">
        <f t="shared" si="7"/>
        <v>146</v>
      </c>
      <c r="E75" s="42">
        <f>VLOOKUP('HW2 Part2'!D75,'Life Table Functions '!$A$9:$G$119,7)</f>
        <v>1.227990327781676E-35</v>
      </c>
      <c r="F75" s="42">
        <v>71</v>
      </c>
      <c r="G75" s="42">
        <f t="shared" si="5"/>
        <v>1.4466433062557619E-40</v>
      </c>
      <c r="H75" s="42">
        <f t="shared" si="6"/>
        <v>1</v>
      </c>
      <c r="I75" s="42">
        <v>71</v>
      </c>
      <c r="J75" s="42">
        <f t="shared" si="4"/>
        <v>0</v>
      </c>
      <c r="K75" s="42">
        <v>71</v>
      </c>
    </row>
    <row r="76" spans="4:11">
      <c r="D76" s="42">
        <f t="shared" si="7"/>
        <v>147</v>
      </c>
      <c r="E76" s="42">
        <f>VLOOKUP('HW2 Part2'!D76,'Life Table Functions '!$A$9:$G$119,7)</f>
        <v>1.227990327781676E-35</v>
      </c>
      <c r="F76" s="42">
        <v>72</v>
      </c>
      <c r="G76" s="42">
        <f t="shared" si="5"/>
        <v>1.4466433062557619E-40</v>
      </c>
      <c r="H76" s="42">
        <f t="shared" si="6"/>
        <v>1</v>
      </c>
      <c r="I76" s="42">
        <v>72</v>
      </c>
      <c r="J76" s="42">
        <f t="shared" si="4"/>
        <v>0</v>
      </c>
      <c r="K76" s="42">
        <v>72</v>
      </c>
    </row>
    <row r="77" spans="4:11">
      <c r="D77" s="42">
        <f t="shared" si="7"/>
        <v>148</v>
      </c>
      <c r="E77" s="42">
        <f>VLOOKUP('HW2 Part2'!D77,'Life Table Functions '!$A$9:$G$119,7)</f>
        <v>1.227990327781676E-35</v>
      </c>
      <c r="F77" s="42">
        <v>73</v>
      </c>
      <c r="G77" s="42">
        <f t="shared" si="5"/>
        <v>1.4466433062557619E-40</v>
      </c>
      <c r="H77" s="42">
        <f t="shared" si="6"/>
        <v>1</v>
      </c>
      <c r="I77" s="42">
        <v>73</v>
      </c>
      <c r="J77" s="42">
        <f t="shared" si="4"/>
        <v>0</v>
      </c>
      <c r="K77" s="42">
        <v>73</v>
      </c>
    </row>
    <row r="78" spans="4:11">
      <c r="D78" s="42">
        <f t="shared" si="7"/>
        <v>149</v>
      </c>
      <c r="E78" s="42">
        <f>VLOOKUP('HW2 Part2'!D78,'Life Table Functions '!$A$9:$G$119,7)</f>
        <v>1.227990327781676E-35</v>
      </c>
      <c r="F78" s="42">
        <v>74</v>
      </c>
      <c r="G78" s="42">
        <f t="shared" si="5"/>
        <v>1.4466433062557619E-40</v>
      </c>
      <c r="H78" s="42">
        <f t="shared" si="6"/>
        <v>1</v>
      </c>
      <c r="I78" s="42">
        <v>74</v>
      </c>
      <c r="J78" s="42">
        <f t="shared" si="4"/>
        <v>0</v>
      </c>
      <c r="K78" s="42">
        <v>74</v>
      </c>
    </row>
    <row r="79" spans="4:11">
      <c r="D79" s="42">
        <f t="shared" si="7"/>
        <v>150</v>
      </c>
      <c r="E79" s="42">
        <f>VLOOKUP('HW2 Part2'!D79,'Life Table Functions '!$A$9:$G$119,7)</f>
        <v>1.227990327781676E-35</v>
      </c>
      <c r="F79" s="42">
        <v>75</v>
      </c>
      <c r="G79" s="42">
        <f t="shared" si="5"/>
        <v>1.4466433062557619E-40</v>
      </c>
      <c r="H79" s="42">
        <f t="shared" si="6"/>
        <v>1</v>
      </c>
      <c r="I79" s="42">
        <v>75</v>
      </c>
      <c r="J79" s="42">
        <f t="shared" si="4"/>
        <v>0</v>
      </c>
      <c r="K79" s="42">
        <v>75</v>
      </c>
    </row>
    <row r="80" spans="4:11">
      <c r="D80" s="42">
        <f t="shared" si="7"/>
        <v>151</v>
      </c>
      <c r="E80" s="42">
        <f>VLOOKUP('HW2 Part2'!D80,'Life Table Functions '!$A$9:$G$119,7)</f>
        <v>1.227990327781676E-35</v>
      </c>
      <c r="F80" s="42">
        <v>76</v>
      </c>
      <c r="G80" s="42">
        <f t="shared" si="5"/>
        <v>1.4466433062557619E-40</v>
      </c>
      <c r="H80" s="42">
        <f t="shared" si="6"/>
        <v>1</v>
      </c>
      <c r="I80" s="42">
        <v>76</v>
      </c>
      <c r="J80" s="42">
        <f t="shared" si="4"/>
        <v>0</v>
      </c>
      <c r="K80" s="42">
        <v>76</v>
      </c>
    </row>
    <row r="81" spans="4:11">
      <c r="D81" s="42">
        <f t="shared" si="7"/>
        <v>152</v>
      </c>
      <c r="E81" s="42">
        <f>VLOOKUP('HW2 Part2'!D81,'Life Table Functions '!$A$9:$G$119,7)</f>
        <v>1.227990327781676E-35</v>
      </c>
      <c r="F81" s="42">
        <v>77</v>
      </c>
      <c r="G81" s="42">
        <f t="shared" si="5"/>
        <v>1.4466433062557619E-40</v>
      </c>
      <c r="H81" s="42">
        <f t="shared" si="6"/>
        <v>1</v>
      </c>
      <c r="I81" s="42">
        <v>77</v>
      </c>
      <c r="J81" s="42">
        <f t="shared" si="4"/>
        <v>0</v>
      </c>
      <c r="K81" s="42">
        <v>77</v>
      </c>
    </row>
    <row r="82" spans="4:11">
      <c r="D82" s="42">
        <f t="shared" si="7"/>
        <v>153</v>
      </c>
      <c r="E82" s="42">
        <f>VLOOKUP('HW2 Part2'!D82,'Life Table Functions '!$A$9:$G$119,7)</f>
        <v>1.227990327781676E-35</v>
      </c>
      <c r="F82" s="42">
        <v>78</v>
      </c>
      <c r="G82" s="42">
        <f t="shared" si="5"/>
        <v>1.4466433062557619E-40</v>
      </c>
      <c r="H82" s="42">
        <f t="shared" si="6"/>
        <v>1</v>
      </c>
      <c r="I82" s="42">
        <v>78</v>
      </c>
      <c r="J82" s="42">
        <f t="shared" si="4"/>
        <v>0</v>
      </c>
      <c r="K82" s="42">
        <v>78</v>
      </c>
    </row>
    <row r="83" spans="4:11">
      <c r="D83" s="42">
        <f t="shared" si="7"/>
        <v>154</v>
      </c>
      <c r="E83" s="42">
        <f>VLOOKUP('HW2 Part2'!D83,'Life Table Functions '!$A$9:$G$119,7)</f>
        <v>1.227990327781676E-35</v>
      </c>
      <c r="F83" s="42">
        <v>79</v>
      </c>
      <c r="G83" s="42">
        <f t="shared" si="5"/>
        <v>1.4466433062557619E-40</v>
      </c>
      <c r="H83" s="42">
        <f t="shared" si="6"/>
        <v>1</v>
      </c>
      <c r="I83" s="42">
        <v>79</v>
      </c>
      <c r="J83" s="42">
        <f t="shared" si="4"/>
        <v>0</v>
      </c>
      <c r="K83" s="42">
        <v>79</v>
      </c>
    </row>
    <row r="84" spans="4:11">
      <c r="D84" s="42">
        <f t="shared" si="7"/>
        <v>155</v>
      </c>
      <c r="E84" s="42">
        <f>VLOOKUP('HW2 Part2'!D84,'Life Table Functions '!$A$9:$G$119,7)</f>
        <v>1.227990327781676E-35</v>
      </c>
      <c r="F84" s="42">
        <v>80</v>
      </c>
      <c r="G84" s="42">
        <f t="shared" si="5"/>
        <v>1.4466433062557619E-40</v>
      </c>
      <c r="H84" s="42">
        <f t="shared" si="6"/>
        <v>1</v>
      </c>
      <c r="I84" s="42">
        <v>80</v>
      </c>
      <c r="J84" s="42">
        <f t="shared" si="4"/>
        <v>0</v>
      </c>
      <c r="K84" s="42">
        <v>80</v>
      </c>
    </row>
    <row r="85" spans="4:11">
      <c r="D85" s="42">
        <f t="shared" si="7"/>
        <v>156</v>
      </c>
      <c r="E85" s="42">
        <f>VLOOKUP('HW2 Part2'!D85,'Life Table Functions '!$A$9:$G$119,7)</f>
        <v>1.227990327781676E-35</v>
      </c>
      <c r="F85" s="42">
        <v>81</v>
      </c>
      <c r="G85" s="42">
        <f t="shared" si="5"/>
        <v>1.4466433062557619E-40</v>
      </c>
      <c r="H85" s="42">
        <f t="shared" si="6"/>
        <v>1</v>
      </c>
      <c r="I85" s="42">
        <v>81</v>
      </c>
      <c r="J85" s="42">
        <f t="shared" si="4"/>
        <v>0</v>
      </c>
      <c r="K85" s="42">
        <v>81</v>
      </c>
    </row>
    <row r="86" spans="4:11">
      <c r="D86" s="42">
        <f t="shared" si="7"/>
        <v>157</v>
      </c>
      <c r="E86" s="42">
        <f>VLOOKUP('HW2 Part2'!D86,'Life Table Functions '!$A$9:$G$119,7)</f>
        <v>1.227990327781676E-35</v>
      </c>
      <c r="F86" s="42">
        <v>82</v>
      </c>
      <c r="G86" s="42">
        <f t="shared" si="5"/>
        <v>1.4466433062557619E-40</v>
      </c>
      <c r="H86" s="42">
        <f t="shared" si="6"/>
        <v>1</v>
      </c>
      <c r="I86" s="42">
        <v>82</v>
      </c>
      <c r="J86" s="42">
        <f t="shared" si="4"/>
        <v>0</v>
      </c>
      <c r="K86" s="42">
        <v>82</v>
      </c>
    </row>
    <row r="87" spans="4:11">
      <c r="D87" s="42">
        <f t="shared" si="7"/>
        <v>158</v>
      </c>
      <c r="E87" s="42">
        <f>VLOOKUP('HW2 Part2'!D87,'Life Table Functions '!$A$9:$G$119,7)</f>
        <v>1.227990327781676E-35</v>
      </c>
      <c r="F87" s="42">
        <v>83</v>
      </c>
      <c r="G87" s="42">
        <f t="shared" si="5"/>
        <v>1.4466433062557619E-40</v>
      </c>
      <c r="H87" s="42">
        <f t="shared" si="6"/>
        <v>1</v>
      </c>
      <c r="I87" s="42">
        <v>83</v>
      </c>
      <c r="J87" s="42">
        <f t="shared" si="4"/>
        <v>0</v>
      </c>
      <c r="K87" s="42">
        <v>83</v>
      </c>
    </row>
    <row r="88" spans="4:11">
      <c r="D88" s="42">
        <f t="shared" si="7"/>
        <v>159</v>
      </c>
      <c r="E88" s="42">
        <f>VLOOKUP('HW2 Part2'!D88,'Life Table Functions '!$A$9:$G$119,7)</f>
        <v>1.227990327781676E-35</v>
      </c>
      <c r="F88" s="42">
        <v>84</v>
      </c>
      <c r="G88" s="42">
        <f t="shared" si="5"/>
        <v>1.4466433062557619E-40</v>
      </c>
      <c r="H88" s="42">
        <f t="shared" si="6"/>
        <v>1</v>
      </c>
      <c r="I88" s="42">
        <v>84</v>
      </c>
      <c r="J88" s="42">
        <f t="shared" si="4"/>
        <v>0</v>
      </c>
      <c r="K88" s="42">
        <v>84</v>
      </c>
    </row>
    <row r="89" spans="4:11">
      <c r="D89" s="42">
        <f t="shared" si="7"/>
        <v>160</v>
      </c>
      <c r="E89" s="42">
        <f>VLOOKUP('HW2 Part2'!D89,'Life Table Functions '!$A$9:$G$119,7)</f>
        <v>1.227990327781676E-35</v>
      </c>
      <c r="F89" s="42">
        <v>85</v>
      </c>
      <c r="G89" s="42">
        <f t="shared" si="5"/>
        <v>1.4466433062557619E-40</v>
      </c>
      <c r="H89" s="42">
        <f t="shared" si="6"/>
        <v>1</v>
      </c>
      <c r="I89" s="42">
        <v>85</v>
      </c>
      <c r="J89" s="42">
        <f t="shared" si="4"/>
        <v>0</v>
      </c>
      <c r="K89" s="42">
        <v>85</v>
      </c>
    </row>
    <row r="90" spans="4:11">
      <c r="D90" s="42">
        <f t="shared" si="7"/>
        <v>161</v>
      </c>
      <c r="E90" s="42">
        <f>VLOOKUP('HW2 Part2'!D90,'Life Table Functions '!$A$9:$G$119,7)</f>
        <v>1.227990327781676E-35</v>
      </c>
      <c r="F90" s="42">
        <v>86</v>
      </c>
      <c r="G90" s="42">
        <f t="shared" si="5"/>
        <v>1.4466433062557619E-40</v>
      </c>
      <c r="H90" s="42">
        <f t="shared" si="6"/>
        <v>1</v>
      </c>
      <c r="I90" s="42">
        <v>86</v>
      </c>
      <c r="J90" s="42">
        <f t="shared" si="4"/>
        <v>0</v>
      </c>
      <c r="K90" s="42">
        <v>86</v>
      </c>
    </row>
    <row r="91" spans="4:11">
      <c r="D91" s="42">
        <f t="shared" si="7"/>
        <v>162</v>
      </c>
      <c r="E91" s="42">
        <f>VLOOKUP('HW2 Part2'!D91,'Life Table Functions '!$A$9:$G$119,7)</f>
        <v>1.227990327781676E-35</v>
      </c>
      <c r="F91" s="42">
        <v>87</v>
      </c>
      <c r="G91" s="42">
        <f t="shared" si="5"/>
        <v>1.4466433062557619E-40</v>
      </c>
      <c r="H91" s="42">
        <f t="shared" si="6"/>
        <v>1</v>
      </c>
      <c r="I91" s="42">
        <v>87</v>
      </c>
      <c r="J91" s="42">
        <f t="shared" si="4"/>
        <v>0</v>
      </c>
      <c r="K91" s="42">
        <v>87</v>
      </c>
    </row>
    <row r="92" spans="4:11">
      <c r="D92" s="42">
        <f t="shared" si="7"/>
        <v>163</v>
      </c>
      <c r="E92" s="42">
        <f>VLOOKUP('HW2 Part2'!D92,'Life Table Functions '!$A$9:$G$119,7)</f>
        <v>1.227990327781676E-35</v>
      </c>
      <c r="F92" s="42">
        <v>88</v>
      </c>
      <c r="G92" s="42">
        <f t="shared" si="5"/>
        <v>1.4466433062557619E-40</v>
      </c>
      <c r="H92" s="42">
        <f t="shared" si="6"/>
        <v>1</v>
      </c>
      <c r="I92" s="42">
        <v>88</v>
      </c>
      <c r="J92" s="42">
        <f t="shared" si="4"/>
        <v>0</v>
      </c>
      <c r="K92" s="42">
        <v>88</v>
      </c>
    </row>
    <row r="93" spans="4:11">
      <c r="D93" s="42">
        <f t="shared" si="7"/>
        <v>164</v>
      </c>
      <c r="E93" s="42">
        <f>VLOOKUP('HW2 Part2'!D93,'Life Table Functions '!$A$9:$G$119,7)</f>
        <v>1.227990327781676E-35</v>
      </c>
      <c r="F93" s="42">
        <v>89</v>
      </c>
      <c r="G93" s="42">
        <f t="shared" si="5"/>
        <v>1.4466433062557619E-40</v>
      </c>
      <c r="H93" s="42">
        <f t="shared" si="6"/>
        <v>1</v>
      </c>
      <c r="I93" s="42">
        <v>89</v>
      </c>
      <c r="J93" s="42">
        <f t="shared" si="4"/>
        <v>0</v>
      </c>
      <c r="K93" s="42">
        <v>89</v>
      </c>
    </row>
    <row r="94" spans="4:11">
      <c r="D94" s="42">
        <f t="shared" si="7"/>
        <v>165</v>
      </c>
      <c r="E94" s="42">
        <f>VLOOKUP('HW2 Part2'!D94,'Life Table Functions '!$A$9:$G$119,7)</f>
        <v>1.227990327781676E-35</v>
      </c>
      <c r="F94" s="42">
        <v>90</v>
      </c>
      <c r="G94" s="42">
        <f t="shared" si="5"/>
        <v>1.4466433062557619E-40</v>
      </c>
      <c r="H94" s="42">
        <f t="shared" si="6"/>
        <v>1</v>
      </c>
      <c r="I94" s="42">
        <v>90</v>
      </c>
      <c r="J94" s="42">
        <f t="shared" si="4"/>
        <v>0</v>
      </c>
      <c r="K94" s="42">
        <v>90</v>
      </c>
    </row>
    <row r="95" spans="4:11">
      <c r="D95" s="42">
        <f t="shared" si="7"/>
        <v>166</v>
      </c>
      <c r="E95" s="42">
        <f>VLOOKUP('HW2 Part2'!D95,'Life Table Functions '!$A$9:$G$119,7)</f>
        <v>1.227990327781676E-35</v>
      </c>
      <c r="F95" s="42">
        <v>91</v>
      </c>
      <c r="G95" s="42">
        <f t="shared" si="5"/>
        <v>1.4466433062557619E-40</v>
      </c>
      <c r="H95" s="42">
        <f t="shared" si="6"/>
        <v>1</v>
      </c>
      <c r="I95" s="42">
        <v>91</v>
      </c>
      <c r="J95" s="42">
        <f t="shared" si="4"/>
        <v>0</v>
      </c>
      <c r="K95" s="42">
        <v>91</v>
      </c>
    </row>
    <row r="96" spans="4:11">
      <c r="D96" s="42">
        <f t="shared" si="7"/>
        <v>167</v>
      </c>
      <c r="E96" s="42">
        <f>VLOOKUP('HW2 Part2'!D96,'Life Table Functions '!$A$9:$G$119,7)</f>
        <v>1.227990327781676E-35</v>
      </c>
      <c r="F96" s="42">
        <v>92</v>
      </c>
      <c r="G96" s="42">
        <f t="shared" si="5"/>
        <v>1.4466433062557619E-40</v>
      </c>
      <c r="H96" s="42">
        <f t="shared" si="6"/>
        <v>1</v>
      </c>
      <c r="I96" s="42">
        <v>92</v>
      </c>
      <c r="J96" s="42">
        <f t="shared" si="4"/>
        <v>0</v>
      </c>
      <c r="K96" s="42">
        <v>92</v>
      </c>
    </row>
    <row r="97" spans="4:11">
      <c r="D97" s="42">
        <f t="shared" si="7"/>
        <v>168</v>
      </c>
      <c r="E97" s="42">
        <f>VLOOKUP('HW2 Part2'!D97,'Life Table Functions '!$A$9:$G$119,7)</f>
        <v>1.227990327781676E-35</v>
      </c>
      <c r="F97" s="42">
        <v>93</v>
      </c>
      <c r="G97" s="42">
        <f t="shared" si="5"/>
        <v>1.4466433062557619E-40</v>
      </c>
      <c r="H97" s="42">
        <f t="shared" si="6"/>
        <v>1</v>
      </c>
      <c r="I97" s="42">
        <v>93</v>
      </c>
      <c r="J97" s="42">
        <f t="shared" si="4"/>
        <v>0</v>
      </c>
      <c r="K97" s="42">
        <v>93</v>
      </c>
    </row>
    <row r="98" spans="4:11">
      <c r="D98" s="42">
        <f t="shared" si="7"/>
        <v>169</v>
      </c>
      <c r="E98" s="42">
        <f>VLOOKUP('HW2 Part2'!D98,'Life Table Functions '!$A$9:$G$119,7)</f>
        <v>1.227990327781676E-35</v>
      </c>
      <c r="F98" s="42">
        <v>94</v>
      </c>
      <c r="G98" s="42">
        <f t="shared" si="5"/>
        <v>1.4466433062557619E-40</v>
      </c>
      <c r="H98" s="42">
        <f t="shared" si="6"/>
        <v>1</v>
      </c>
      <c r="I98" s="42">
        <v>94</v>
      </c>
      <c r="J98" s="42">
        <f t="shared" si="4"/>
        <v>0</v>
      </c>
      <c r="K98" s="42">
        <v>94</v>
      </c>
    </row>
    <row r="99" spans="4:11">
      <c r="D99" s="42">
        <f t="shared" si="7"/>
        <v>170</v>
      </c>
      <c r="E99" s="42">
        <f>VLOOKUP('HW2 Part2'!D99,'Life Table Functions '!$A$9:$G$119,7)</f>
        <v>1.227990327781676E-35</v>
      </c>
      <c r="F99" s="42">
        <v>95</v>
      </c>
      <c r="G99" s="42">
        <f t="shared" si="5"/>
        <v>1.4466433062557619E-40</v>
      </c>
      <c r="H99" s="42">
        <f t="shared" si="6"/>
        <v>1</v>
      </c>
      <c r="I99" s="42">
        <v>95</v>
      </c>
      <c r="J99" s="42">
        <f t="shared" si="4"/>
        <v>0</v>
      </c>
      <c r="K99" s="42">
        <v>95</v>
      </c>
    </row>
    <row r="100" spans="4:11">
      <c r="D100" s="42">
        <f t="shared" si="7"/>
        <v>171</v>
      </c>
      <c r="E100" s="42">
        <f>VLOOKUP('HW2 Part2'!D100,'Life Table Functions '!$A$9:$G$119,7)</f>
        <v>1.227990327781676E-35</v>
      </c>
      <c r="F100" s="42">
        <v>96</v>
      </c>
      <c r="G100" s="42">
        <f t="shared" si="5"/>
        <v>1.4466433062557619E-40</v>
      </c>
      <c r="H100" s="42">
        <f t="shared" si="6"/>
        <v>1</v>
      </c>
      <c r="I100" s="42">
        <v>96</v>
      </c>
      <c r="J100" s="42">
        <f t="shared" si="4"/>
        <v>0</v>
      </c>
      <c r="K100" s="42">
        <v>96</v>
      </c>
    </row>
    <row r="101" spans="4:11">
      <c r="D101" s="42">
        <f t="shared" si="7"/>
        <v>172</v>
      </c>
      <c r="E101" s="42">
        <f>VLOOKUP('HW2 Part2'!D101,'Life Table Functions '!$A$9:$G$119,7)</f>
        <v>1.227990327781676E-35</v>
      </c>
      <c r="F101" s="42">
        <v>97</v>
      </c>
      <c r="G101" s="42">
        <f t="shared" si="5"/>
        <v>1.4466433062557619E-40</v>
      </c>
      <c r="H101" s="42">
        <f t="shared" si="6"/>
        <v>1</v>
      </c>
      <c r="I101" s="42">
        <v>97</v>
      </c>
      <c r="J101" s="42">
        <f t="shared" si="4"/>
        <v>0</v>
      </c>
      <c r="K101" s="42">
        <v>97</v>
      </c>
    </row>
    <row r="102" spans="4:11">
      <c r="D102" s="42">
        <f t="shared" si="7"/>
        <v>173</v>
      </c>
      <c r="E102" s="42">
        <f>VLOOKUP('HW2 Part2'!D102,'Life Table Functions '!$A$9:$G$119,7)</f>
        <v>1.227990327781676E-35</v>
      </c>
      <c r="F102" s="42">
        <v>98</v>
      </c>
      <c r="G102" s="42">
        <f t="shared" si="5"/>
        <v>1.4466433062557619E-40</v>
      </c>
      <c r="H102" s="42">
        <f t="shared" si="6"/>
        <v>1</v>
      </c>
      <c r="I102" s="42">
        <v>98</v>
      </c>
      <c r="J102" s="42">
        <f t="shared" si="4"/>
        <v>0</v>
      </c>
      <c r="K102" s="42">
        <v>98</v>
      </c>
    </row>
    <row r="103" spans="4:11">
      <c r="D103" s="42">
        <f t="shared" si="7"/>
        <v>174</v>
      </c>
      <c r="E103" s="42">
        <f>VLOOKUP('HW2 Part2'!D103,'Life Table Functions '!$A$9:$G$119,7)</f>
        <v>1.227990327781676E-35</v>
      </c>
      <c r="F103" s="42">
        <v>99</v>
      </c>
      <c r="G103" s="42">
        <f t="shared" si="5"/>
        <v>1.4466433062557619E-40</v>
      </c>
      <c r="H103" s="42">
        <f t="shared" si="6"/>
        <v>1</v>
      </c>
      <c r="I103" s="42">
        <v>99</v>
      </c>
      <c r="J103" s="42">
        <f t="shared" si="4"/>
        <v>0</v>
      </c>
      <c r="K103" s="42">
        <v>99</v>
      </c>
    </row>
    <row r="104" spans="4:11">
      <c r="D104" s="42">
        <f t="shared" si="7"/>
        <v>175</v>
      </c>
      <c r="E104" s="42">
        <f>VLOOKUP('HW2 Part2'!D104,'Life Table Functions '!$A$9:$G$119,7)</f>
        <v>1.227990327781676E-35</v>
      </c>
      <c r="F104" s="42">
        <v>100</v>
      </c>
      <c r="G104" s="42">
        <f t="shared" si="5"/>
        <v>1.4466433062557619E-40</v>
      </c>
      <c r="H104" s="42">
        <f t="shared" si="6"/>
        <v>1</v>
      </c>
      <c r="I104" s="42">
        <v>100</v>
      </c>
      <c r="J104" s="42">
        <f t="shared" si="4"/>
        <v>0</v>
      </c>
      <c r="K104" s="42">
        <v>100</v>
      </c>
    </row>
    <row r="105" spans="4:11">
      <c r="D105" s="42">
        <f t="shared" si="7"/>
        <v>176</v>
      </c>
      <c r="E105" s="42">
        <f>VLOOKUP('HW2 Part2'!D105,'Life Table Functions '!$A$9:$G$119,7)</f>
        <v>1.227990327781676E-35</v>
      </c>
      <c r="F105" s="42">
        <v>101</v>
      </c>
      <c r="G105" s="42">
        <f t="shared" si="5"/>
        <v>1.4466433062557619E-40</v>
      </c>
      <c r="H105" s="42">
        <f t="shared" si="6"/>
        <v>1</v>
      </c>
      <c r="I105" s="42">
        <v>101</v>
      </c>
      <c r="J105" s="42">
        <f t="shared" si="4"/>
        <v>0</v>
      </c>
      <c r="K105" s="42">
        <v>101</v>
      </c>
    </row>
    <row r="106" spans="4:11">
      <c r="D106" s="42">
        <f t="shared" si="7"/>
        <v>177</v>
      </c>
      <c r="E106" s="42">
        <f>VLOOKUP('HW2 Part2'!D106,'Life Table Functions '!$A$9:$G$119,7)</f>
        <v>1.227990327781676E-35</v>
      </c>
      <c r="F106" s="42">
        <v>102</v>
      </c>
      <c r="G106" s="42">
        <f t="shared" si="5"/>
        <v>1.4466433062557619E-40</v>
      </c>
      <c r="H106" s="42">
        <f t="shared" si="6"/>
        <v>1</v>
      </c>
      <c r="I106" s="42">
        <v>102</v>
      </c>
      <c r="J106" s="42">
        <f t="shared" si="4"/>
        <v>0</v>
      </c>
      <c r="K106" s="42">
        <v>102</v>
      </c>
    </row>
    <row r="107" spans="4:11">
      <c r="D107" s="42">
        <f t="shared" si="7"/>
        <v>178</v>
      </c>
      <c r="E107" s="42">
        <f>VLOOKUP('HW2 Part2'!D107,'Life Table Functions '!$A$9:$G$119,7)</f>
        <v>1.227990327781676E-35</v>
      </c>
      <c r="F107" s="42">
        <v>103</v>
      </c>
      <c r="G107" s="42">
        <f t="shared" si="5"/>
        <v>1.4466433062557619E-40</v>
      </c>
      <c r="H107" s="42">
        <f t="shared" si="6"/>
        <v>1</v>
      </c>
      <c r="I107" s="42">
        <v>103</v>
      </c>
      <c r="J107" s="42">
        <f t="shared" si="4"/>
        <v>0</v>
      </c>
      <c r="K107" s="42">
        <v>103</v>
      </c>
    </row>
    <row r="108" spans="4:11">
      <c r="D108" s="42">
        <f t="shared" si="7"/>
        <v>179</v>
      </c>
      <c r="E108" s="42">
        <f>VLOOKUP('HW2 Part2'!D108,'Life Table Functions '!$A$9:$G$119,7)</f>
        <v>1.227990327781676E-35</v>
      </c>
      <c r="F108" s="42">
        <v>104</v>
      </c>
      <c r="G108" s="42">
        <f t="shared" si="5"/>
        <v>1.4466433062557619E-40</v>
      </c>
      <c r="H108" s="42">
        <f t="shared" si="6"/>
        <v>1</v>
      </c>
      <c r="I108" s="42">
        <v>104</v>
      </c>
      <c r="J108" s="42">
        <f t="shared" si="4"/>
        <v>0</v>
      </c>
      <c r="K108" s="42">
        <v>104</v>
      </c>
    </row>
    <row r="109" spans="4:11">
      <c r="D109" s="42">
        <f t="shared" si="7"/>
        <v>180</v>
      </c>
      <c r="E109" s="42">
        <f>VLOOKUP('HW2 Part2'!D109,'Life Table Functions '!$A$9:$G$119,7)</f>
        <v>1.227990327781676E-35</v>
      </c>
      <c r="F109" s="42">
        <v>105</v>
      </c>
      <c r="G109" s="42">
        <f t="shared" si="5"/>
        <v>1.4466433062557619E-40</v>
      </c>
      <c r="H109" s="42">
        <f t="shared" si="6"/>
        <v>1</v>
      </c>
      <c r="I109" s="42">
        <v>105</v>
      </c>
      <c r="J109" s="42">
        <f t="shared" si="4"/>
        <v>0</v>
      </c>
      <c r="K109" s="42">
        <v>105</v>
      </c>
    </row>
    <row r="110" spans="4:11">
      <c r="D110" s="42">
        <f t="shared" si="7"/>
        <v>181</v>
      </c>
      <c r="E110" s="42">
        <f>VLOOKUP('HW2 Part2'!D110,'Life Table Functions '!$A$9:$G$119,7)</f>
        <v>1.227990327781676E-35</v>
      </c>
      <c r="F110" s="42">
        <v>106</v>
      </c>
      <c r="G110" s="42">
        <f t="shared" si="5"/>
        <v>1.4466433062557619E-40</v>
      </c>
      <c r="H110" s="42">
        <f t="shared" si="6"/>
        <v>1</v>
      </c>
      <c r="I110" s="42">
        <v>106</v>
      </c>
      <c r="J110" s="42">
        <f t="shared" si="4"/>
        <v>0</v>
      </c>
      <c r="K110" s="42">
        <v>106</v>
      </c>
    </row>
    <row r="111" spans="4:11">
      <c r="D111" s="42">
        <f t="shared" si="7"/>
        <v>182</v>
      </c>
      <c r="E111" s="42">
        <f>VLOOKUP('HW2 Part2'!D111,'Life Table Functions '!$A$9:$G$119,7)</f>
        <v>1.227990327781676E-35</v>
      </c>
      <c r="F111" s="42">
        <v>107</v>
      </c>
      <c r="G111" s="42">
        <f t="shared" si="5"/>
        <v>1.4466433062557619E-40</v>
      </c>
      <c r="H111" s="42">
        <f t="shared" si="6"/>
        <v>1</v>
      </c>
      <c r="I111" s="42">
        <v>107</v>
      </c>
      <c r="J111" s="42">
        <f t="shared" si="4"/>
        <v>0</v>
      </c>
      <c r="K111" s="42">
        <v>107</v>
      </c>
    </row>
    <row r="112" spans="4:11">
      <c r="D112" s="42">
        <f t="shared" si="7"/>
        <v>183</v>
      </c>
      <c r="E112" s="42">
        <f>VLOOKUP('HW2 Part2'!D112,'Life Table Functions '!$A$9:$G$119,7)</f>
        <v>1.227990327781676E-35</v>
      </c>
      <c r="F112" s="42">
        <v>108</v>
      </c>
      <c r="G112" s="42">
        <f t="shared" si="5"/>
        <v>1.4466433062557619E-40</v>
      </c>
      <c r="H112" s="42">
        <f t="shared" si="6"/>
        <v>1</v>
      </c>
      <c r="I112" s="42">
        <v>108</v>
      </c>
      <c r="J112" s="42">
        <f t="shared" si="4"/>
        <v>0</v>
      </c>
      <c r="K112" s="42">
        <v>108</v>
      </c>
    </row>
    <row r="113" spans="4:11">
      <c r="D113" s="42">
        <f t="shared" si="7"/>
        <v>184</v>
      </c>
      <c r="E113" s="42">
        <f>VLOOKUP('HW2 Part2'!D113,'Life Table Functions '!$A$9:$G$119,7)</f>
        <v>1.227990327781676E-35</v>
      </c>
      <c r="F113" s="42">
        <v>109</v>
      </c>
      <c r="G113" s="42">
        <f t="shared" si="5"/>
        <v>1.4466433062557619E-40</v>
      </c>
      <c r="H113" s="42">
        <f t="shared" si="6"/>
        <v>1</v>
      </c>
      <c r="I113" s="42">
        <v>109</v>
      </c>
      <c r="J113" s="42">
        <f t="shared" si="4"/>
        <v>0</v>
      </c>
      <c r="K113" s="42">
        <v>109</v>
      </c>
    </row>
    <row r="114" spans="4:11" ht="12.95" customHeight="1">
      <c r="D114" s="42">
        <f t="shared" si="7"/>
        <v>185</v>
      </c>
      <c r="E114" s="42">
        <f>VLOOKUP('HW2 Part2'!D114,'Life Table Functions '!$A$9:$G$119,7)</f>
        <v>1.227990327781676E-35</v>
      </c>
      <c r="F114" s="42">
        <v>110</v>
      </c>
      <c r="G114" s="42">
        <f t="shared" si="5"/>
        <v>1.4466433062557619E-40</v>
      </c>
      <c r="H114" s="42">
        <f t="shared" si="6"/>
        <v>1</v>
      </c>
      <c r="I114" s="42">
        <v>110</v>
      </c>
      <c r="J114" s="42">
        <f t="shared" si="4"/>
        <v>1.4466433062557619E-40</v>
      </c>
      <c r="K114" s="42">
        <v>110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Inputs</vt:lpstr>
      <vt:lpstr>Life Table Functions </vt:lpstr>
      <vt:lpstr>HW2 Part2</vt:lpstr>
      <vt:lpstr>A</vt:lpstr>
      <vt:lpstr>B</vt:lpstr>
      <vt:lpstr>cc</vt:lpstr>
      <vt:lpstr>d</vt:lpstr>
      <vt:lpstr>d_m</vt:lpstr>
      <vt:lpstr>delta</vt:lpstr>
      <vt:lpstr>i</vt:lpstr>
      <vt:lpstr>i_m</vt:lpstr>
      <vt:lpstr>m</vt:lpstr>
      <vt:lpstr>sel</vt:lpstr>
      <vt:lpstr>v</vt:lpstr>
      <vt:lpstr>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Hartman</cp:lastModifiedBy>
  <dcterms:created xsi:type="dcterms:W3CDTF">2011-05-26T15:04:59Z</dcterms:created>
  <dcterms:modified xsi:type="dcterms:W3CDTF">2014-09-28T04:04:23Z</dcterms:modified>
</cp:coreProperties>
</file>