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groendyke/Documents/RMU/Courses/ASCI 4110/Spring 2023/Homework/"/>
    </mc:Choice>
  </mc:AlternateContent>
  <xr:revisionPtr revIDLastSave="0" documentId="13_ncr:1_{D911CE1C-BF34-2E4E-BC15-0B2419EBA54E}" xr6:coauthVersionLast="47" xr6:coauthVersionMax="47" xr10:uidLastSave="{00000000-0000-0000-0000-000000000000}"/>
  <bookViews>
    <workbookView xWindow="0" yWindow="760" windowWidth="15280" windowHeight="17620" activeTab="1" xr2:uid="{00000000-000D-0000-FFFF-FFFF00000000}"/>
  </bookViews>
  <sheets>
    <sheet name="Inputs" sheetId="1" r:id="rId1"/>
    <sheet name="Life Table Functions " sheetId="3" r:id="rId2"/>
    <sheet name="AnnuitiesAnnual" sheetId="2" r:id="rId3"/>
    <sheet name="Annuities-mthly" sheetId="5" r:id="rId4"/>
    <sheet name="Annuities-csly" sheetId="9" r:id="rId5"/>
    <sheet name="InsuranceAnnual" sheetId="6" r:id="rId6"/>
    <sheet name="Insurancemthly" sheetId="8" r:id="rId7"/>
    <sheet name="Insurancecsly" sheetId="10" r:id="rId8"/>
  </sheets>
  <definedNames>
    <definedName name="A">Inputs!$B$4</definedName>
    <definedName name="B">Inputs!$B$5</definedName>
    <definedName name="cc">Inputs!$B$6</definedName>
    <definedName name="d">Inputs!$B$15</definedName>
    <definedName name="d_m">Inputs!$B$17</definedName>
    <definedName name="delta">Inputs!$B$18</definedName>
    <definedName name="i">Inputs!$D$5</definedName>
    <definedName name="i_m">Inputs!$B$16</definedName>
    <definedName name="m">Inputs!$D$6</definedName>
    <definedName name="solver_adj" localSheetId="0" hidden="1">Inputs!#REF!</definedName>
    <definedName name="solver_adj" localSheetId="1" hidden="1">'Life Table Functions '!#REF!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Inputs!#REF!</definedName>
    <definedName name="solver_opt" localSheetId="1" hidden="1">'Life Table Functions '!#REF!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3</definedName>
    <definedName name="solver_typ" localSheetId="1" hidden="1">3</definedName>
    <definedName name="solver_val" localSheetId="0" hidden="1">0</definedName>
    <definedName name="solver_val" localSheetId="1" hidden="1">0</definedName>
    <definedName name="v">Inputs!$B$14</definedName>
    <definedName name="x">'Life Table Functions '!$A$9:$A$119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A29" i="3"/>
  <c r="A30" i="3" s="1"/>
  <c r="A31" i="3" s="1"/>
  <c r="J10" i="3"/>
  <c r="J11" i="3" s="1"/>
  <c r="K10" i="3"/>
  <c r="R10" i="3"/>
  <c r="S10" i="3" s="1"/>
  <c r="R11" i="3"/>
  <c r="R12" i="3" s="1"/>
  <c r="S11" i="3"/>
  <c r="J4" i="3"/>
  <c r="T14" i="3" s="1"/>
  <c r="S9" i="3"/>
  <c r="D2" i="9"/>
  <c r="D2" i="6"/>
  <c r="E2" i="5"/>
  <c r="D2" i="5"/>
  <c r="D2" i="2"/>
  <c r="A28" i="10"/>
  <c r="A9" i="10"/>
  <c r="D2" i="10"/>
  <c r="E2" i="8"/>
  <c r="D2" i="8"/>
  <c r="A28" i="9"/>
  <c r="A9" i="9"/>
  <c r="A28" i="8"/>
  <c r="A9" i="8"/>
  <c r="A28" i="6"/>
  <c r="A9" i="6"/>
  <c r="A28" i="5"/>
  <c r="A9" i="5"/>
  <c r="B18" i="1"/>
  <c r="B16" i="1"/>
  <c r="B14" i="1"/>
  <c r="A28" i="2"/>
  <c r="A9" i="2"/>
  <c r="E28" i="3"/>
  <c r="B28" i="3"/>
  <c r="A10" i="3"/>
  <c r="B10" i="3" s="1"/>
  <c r="E9" i="3"/>
  <c r="B9" i="3"/>
  <c r="C10" i="3" s="1"/>
  <c r="C11" i="3" s="1"/>
  <c r="B29" i="3"/>
  <c r="B30" i="3"/>
  <c r="E29" i="3"/>
  <c r="A29" i="8"/>
  <c r="A29" i="5"/>
  <c r="A29" i="10"/>
  <c r="A29" i="9"/>
  <c r="A29" i="6"/>
  <c r="A29" i="2"/>
  <c r="A10" i="10"/>
  <c r="A10" i="9"/>
  <c r="A10" i="6"/>
  <c r="A10" i="8"/>
  <c r="A10" i="5"/>
  <c r="B17" i="1"/>
  <c r="B15" i="1"/>
  <c r="A30" i="8"/>
  <c r="A30" i="5"/>
  <c r="A30" i="10"/>
  <c r="A30" i="9"/>
  <c r="A30" i="6"/>
  <c r="A30" i="2"/>
  <c r="E30" i="3"/>
  <c r="A31" i="10"/>
  <c r="A31" i="9"/>
  <c r="A31" i="6"/>
  <c r="A31" i="8"/>
  <c r="A31" i="5"/>
  <c r="A31" i="2"/>
  <c r="E31" i="3"/>
  <c r="E10" i="3" l="1"/>
  <c r="T18" i="3"/>
  <c r="D9" i="3"/>
  <c r="D10" i="3"/>
  <c r="A10" i="2"/>
  <c r="J12" i="3"/>
  <c r="T17" i="3"/>
  <c r="T9" i="3"/>
  <c r="T11" i="3"/>
  <c r="T16" i="3"/>
  <c r="T13" i="3"/>
  <c r="T15" i="3"/>
  <c r="T12" i="3"/>
  <c r="T10" i="3"/>
  <c r="R13" i="3"/>
  <c r="S12" i="3"/>
  <c r="B31" i="3"/>
  <c r="A32" i="3"/>
  <c r="K11" i="3"/>
  <c r="A11" i="3"/>
  <c r="B11" i="3" l="1"/>
  <c r="A11" i="6"/>
  <c r="A11" i="8"/>
  <c r="A11" i="10"/>
  <c r="A11" i="5"/>
  <c r="A11" i="9"/>
  <c r="A11" i="2"/>
  <c r="E11" i="3"/>
  <c r="A12" i="3"/>
  <c r="K12" i="3"/>
  <c r="S13" i="3"/>
  <c r="R14" i="3"/>
  <c r="J13" i="3"/>
  <c r="A33" i="3"/>
  <c r="A32" i="5"/>
  <c r="E32" i="3"/>
  <c r="B32" i="3"/>
  <c r="A32" i="2"/>
  <c r="A32" i="8"/>
  <c r="A32" i="10"/>
  <c r="A32" i="6"/>
  <c r="A32" i="9"/>
  <c r="S14" i="3" l="1"/>
  <c r="R15" i="3"/>
  <c r="K13" i="3"/>
  <c r="A34" i="3"/>
  <c r="B33" i="3"/>
  <c r="A33" i="9"/>
  <c r="A33" i="2"/>
  <c r="A33" i="5"/>
  <c r="E33" i="3"/>
  <c r="A33" i="8"/>
  <c r="A33" i="10"/>
  <c r="A33" i="6"/>
  <c r="J14" i="3"/>
  <c r="A13" i="3"/>
  <c r="B12" i="3"/>
  <c r="E12" i="3"/>
  <c r="A12" i="6"/>
  <c r="A12" i="5"/>
  <c r="A12" i="10"/>
  <c r="A12" i="9"/>
  <c r="A12" i="8"/>
  <c r="A12" i="2"/>
  <c r="C12" i="3"/>
  <c r="A34" i="10" l="1"/>
  <c r="A35" i="3"/>
  <c r="E34" i="3"/>
  <c r="A34" i="8"/>
  <c r="A34" i="5"/>
  <c r="A34" i="9"/>
  <c r="A34" i="6"/>
  <c r="B34" i="3"/>
  <c r="A34" i="2"/>
  <c r="J15" i="3"/>
  <c r="C13" i="3"/>
  <c r="D12" i="3"/>
  <c r="D11" i="3"/>
  <c r="K14" i="3"/>
  <c r="S15" i="3"/>
  <c r="R16" i="3"/>
  <c r="A14" i="3"/>
  <c r="B13" i="3"/>
  <c r="A13" i="9"/>
  <c r="A13" i="2"/>
  <c r="A13" i="5"/>
  <c r="E13" i="3"/>
  <c r="A13" i="10"/>
  <c r="A13" i="6"/>
  <c r="A13" i="8"/>
  <c r="B14" i="3" l="1"/>
  <c r="A15" i="3"/>
  <c r="A14" i="8"/>
  <c r="A14" i="2"/>
  <c r="A14" i="10"/>
  <c r="A14" i="9"/>
  <c r="E14" i="3"/>
  <c r="A14" i="6"/>
  <c r="A14" i="5"/>
  <c r="C14" i="3"/>
  <c r="D13" i="3"/>
  <c r="S16" i="3"/>
  <c r="R17" i="3"/>
  <c r="J16" i="3"/>
  <c r="A36" i="3"/>
  <c r="A35" i="5"/>
  <c r="B35" i="3"/>
  <c r="A35" i="10"/>
  <c r="E35" i="3"/>
  <c r="A35" i="9"/>
  <c r="A35" i="6"/>
  <c r="A35" i="2"/>
  <c r="A35" i="8"/>
  <c r="K15" i="3"/>
  <c r="J17" i="3" l="1"/>
  <c r="R18" i="3"/>
  <c r="S18" i="3" s="1"/>
  <c r="S17" i="3"/>
  <c r="K16" i="3"/>
  <c r="C15" i="3"/>
  <c r="D14" i="3"/>
  <c r="B15" i="3"/>
  <c r="A15" i="8"/>
  <c r="A15" i="5"/>
  <c r="A15" i="10"/>
  <c r="A16" i="3"/>
  <c r="A15" i="2"/>
  <c r="A15" i="9"/>
  <c r="A15" i="6"/>
  <c r="E15" i="3"/>
  <c r="A37" i="3"/>
  <c r="A36" i="2"/>
  <c r="B36" i="3"/>
  <c r="A36" i="5"/>
  <c r="A36" i="9"/>
  <c r="A36" i="6"/>
  <c r="E36" i="3"/>
  <c r="A36" i="10"/>
  <c r="A36" i="8"/>
  <c r="B16" i="3" l="1"/>
  <c r="A17" i="3"/>
  <c r="A16" i="6"/>
  <c r="E16" i="3"/>
  <c r="A16" i="8"/>
  <c r="A16" i="5"/>
  <c r="A16" i="2"/>
  <c r="A16" i="9"/>
  <c r="A16" i="10"/>
  <c r="K17" i="3"/>
  <c r="A38" i="3"/>
  <c r="A37" i="2"/>
  <c r="A37" i="9"/>
  <c r="A37" i="10"/>
  <c r="A37" i="6"/>
  <c r="A37" i="8"/>
  <c r="B37" i="3"/>
  <c r="E37" i="3"/>
  <c r="A37" i="5"/>
  <c r="J18" i="3"/>
  <c r="C16" i="3"/>
  <c r="D15" i="3"/>
  <c r="A39" i="3" l="1"/>
  <c r="A38" i="10"/>
  <c r="B38" i="3"/>
  <c r="A38" i="6"/>
  <c r="A38" i="2"/>
  <c r="E38" i="3"/>
  <c r="A38" i="9"/>
  <c r="A38" i="5"/>
  <c r="A38" i="8"/>
  <c r="C17" i="3"/>
  <c r="D16" i="3"/>
  <c r="K18" i="3"/>
  <c r="A18" i="3"/>
  <c r="A17" i="9"/>
  <c r="E17" i="3"/>
  <c r="B17" i="3"/>
  <c r="A17" i="8"/>
  <c r="A17" i="5"/>
  <c r="A17" i="10"/>
  <c r="A17" i="6"/>
  <c r="A17" i="2"/>
  <c r="C18" i="3" l="1"/>
  <c r="D17" i="3"/>
  <c r="B18" i="3"/>
  <c r="A19" i="3"/>
  <c r="A18" i="8"/>
  <c r="A18" i="5"/>
  <c r="A18" i="2"/>
  <c r="A18" i="6"/>
  <c r="A18" i="10"/>
  <c r="A18" i="9"/>
  <c r="E18" i="3"/>
  <c r="A40" i="3"/>
  <c r="E39" i="3"/>
  <c r="A39" i="8"/>
  <c r="B39" i="3"/>
  <c r="A39" i="10"/>
  <c r="A39" i="9"/>
  <c r="A39" i="6"/>
  <c r="A39" i="5"/>
  <c r="A39" i="2"/>
  <c r="A41" i="3" l="1"/>
  <c r="B40" i="3"/>
  <c r="A40" i="5"/>
  <c r="A40" i="2"/>
  <c r="E40" i="3"/>
  <c r="A40" i="8"/>
  <c r="A40" i="10"/>
  <c r="A40" i="9"/>
  <c r="A40" i="6"/>
  <c r="B19" i="3"/>
  <c r="A20" i="3"/>
  <c r="A19" i="6"/>
  <c r="A19" i="8"/>
  <c r="A19" i="5"/>
  <c r="A19" i="10"/>
  <c r="A19" i="9"/>
  <c r="E19" i="3"/>
  <c r="A19" i="2"/>
  <c r="C19" i="3"/>
  <c r="C20" i="3" l="1"/>
  <c r="C9" i="2"/>
  <c r="D19" i="3"/>
  <c r="D18" i="3"/>
  <c r="A21" i="3"/>
  <c r="B20" i="3"/>
  <c r="A20" i="2"/>
  <c r="A20" i="9"/>
  <c r="A20" i="10"/>
  <c r="A20" i="5"/>
  <c r="A20" i="6"/>
  <c r="A20" i="8"/>
  <c r="E20" i="3"/>
  <c r="A42" i="3"/>
  <c r="A41" i="9"/>
  <c r="B41" i="3"/>
  <c r="A41" i="2"/>
  <c r="A41" i="6"/>
  <c r="A41" i="8"/>
  <c r="A41" i="5"/>
  <c r="E41" i="3"/>
  <c r="A41" i="10"/>
  <c r="A42" i="9" l="1"/>
  <c r="A42" i="8"/>
  <c r="A42" i="5"/>
  <c r="A42" i="10"/>
  <c r="A42" i="6"/>
  <c r="A43" i="3"/>
  <c r="B42" i="3"/>
  <c r="E42" i="3"/>
  <c r="A42" i="2"/>
  <c r="A22" i="3"/>
  <c r="E21" i="3"/>
  <c r="B21" i="3"/>
  <c r="A21" i="9"/>
  <c r="A21" i="10"/>
  <c r="A21" i="6"/>
  <c r="A21" i="2"/>
  <c r="A21" i="5"/>
  <c r="A21" i="8"/>
  <c r="C21" i="3"/>
  <c r="C10" i="2"/>
  <c r="D20" i="3"/>
  <c r="A44" i="3" l="1"/>
  <c r="A43" i="8"/>
  <c r="B43" i="3"/>
  <c r="A43" i="5"/>
  <c r="A43" i="2"/>
  <c r="E43" i="3"/>
  <c r="A43" i="6"/>
  <c r="A43" i="10"/>
  <c r="A43" i="9"/>
  <c r="C22" i="3"/>
  <c r="D21" i="3"/>
  <c r="C11" i="2"/>
  <c r="B22" i="3"/>
  <c r="A23" i="3"/>
  <c r="A22" i="8"/>
  <c r="A22" i="10"/>
  <c r="A22" i="9"/>
  <c r="E22" i="3"/>
  <c r="A22" i="6"/>
  <c r="A22" i="2"/>
  <c r="A22" i="5"/>
  <c r="B23" i="3" l="1"/>
  <c r="A23" i="5"/>
  <c r="A24" i="3"/>
  <c r="A23" i="2"/>
  <c r="A23" i="6"/>
  <c r="E23" i="3"/>
  <c r="A23" i="9"/>
  <c r="A23" i="8"/>
  <c r="A23" i="10"/>
  <c r="C12" i="2"/>
  <c r="C23" i="3"/>
  <c r="A45" i="3"/>
  <c r="A44" i="2"/>
  <c r="B44" i="3"/>
  <c r="A44" i="5"/>
  <c r="A44" i="8"/>
  <c r="A44" i="10"/>
  <c r="A44" i="9"/>
  <c r="A44" i="6"/>
  <c r="E44" i="3"/>
  <c r="A46" i="3" l="1"/>
  <c r="A45" i="6"/>
  <c r="E45" i="3"/>
  <c r="A45" i="10"/>
  <c r="B45" i="3"/>
  <c r="A45" i="9"/>
  <c r="A45" i="8"/>
  <c r="A45" i="5"/>
  <c r="A45" i="2"/>
  <c r="C24" i="3"/>
  <c r="C13" i="2"/>
  <c r="D23" i="3"/>
  <c r="D22" i="3"/>
  <c r="B24" i="3"/>
  <c r="A24" i="9"/>
  <c r="A25" i="3"/>
  <c r="A24" i="2"/>
  <c r="E24" i="3"/>
  <c r="A24" i="10"/>
  <c r="A24" i="6"/>
  <c r="A24" i="8"/>
  <c r="A24" i="5"/>
  <c r="C25" i="3" l="1"/>
  <c r="C14" i="2"/>
  <c r="D24" i="3"/>
  <c r="D9" i="2"/>
  <c r="A47" i="3"/>
  <c r="E46" i="3"/>
  <c r="A46" i="10"/>
  <c r="B46" i="3"/>
  <c r="A46" i="5"/>
  <c r="A46" i="9"/>
  <c r="A46" i="6"/>
  <c r="A46" i="2"/>
  <c r="A46" i="8"/>
  <c r="A26" i="3"/>
  <c r="B25" i="3"/>
  <c r="A25" i="9"/>
  <c r="A25" i="8"/>
  <c r="A25" i="5"/>
  <c r="A25" i="10"/>
  <c r="A25" i="6"/>
  <c r="A25" i="2"/>
  <c r="E25" i="3"/>
  <c r="A27" i="3" l="1"/>
  <c r="A26" i="5"/>
  <c r="A26" i="10"/>
  <c r="A26" i="6"/>
  <c r="B26" i="3"/>
  <c r="A26" i="8"/>
  <c r="E26" i="3"/>
  <c r="A26" i="2"/>
  <c r="A26" i="9"/>
  <c r="A48" i="3"/>
  <c r="A47" i="6"/>
  <c r="B47" i="3"/>
  <c r="A47" i="5"/>
  <c r="A47" i="2"/>
  <c r="E47" i="3"/>
  <c r="A47" i="10"/>
  <c r="A47" i="9"/>
  <c r="A47" i="8"/>
  <c r="D10" i="2"/>
  <c r="C26" i="3"/>
  <c r="D25" i="3"/>
  <c r="C15" i="2"/>
  <c r="C16" i="2" l="1"/>
  <c r="C27" i="3"/>
  <c r="D11" i="2"/>
  <c r="D26" i="3"/>
  <c r="A49" i="3"/>
  <c r="B48" i="3"/>
  <c r="A48" i="2"/>
  <c r="E48" i="3"/>
  <c r="A48" i="8"/>
  <c r="A48" i="5"/>
  <c r="A48" i="10"/>
  <c r="A48" i="9"/>
  <c r="A48" i="6"/>
  <c r="B27" i="3"/>
  <c r="A27" i="6"/>
  <c r="A27" i="8"/>
  <c r="A27" i="5"/>
  <c r="E27" i="3"/>
  <c r="A27" i="10"/>
  <c r="A27" i="9"/>
  <c r="A27" i="2"/>
  <c r="A50" i="3" l="1"/>
  <c r="B49" i="3"/>
  <c r="A49" i="2"/>
  <c r="E49" i="3"/>
  <c r="A49" i="10"/>
  <c r="A49" i="9"/>
  <c r="A49" i="6"/>
  <c r="A49" i="8"/>
  <c r="A49" i="5"/>
  <c r="C28" i="3"/>
  <c r="C17" i="2"/>
  <c r="D12" i="2"/>
  <c r="D13" i="2" l="1"/>
  <c r="C29" i="3"/>
  <c r="C18" i="2"/>
  <c r="D28" i="3"/>
  <c r="D27" i="3"/>
  <c r="A51" i="3"/>
  <c r="B50" i="3"/>
  <c r="A50" i="2"/>
  <c r="E50" i="3"/>
  <c r="A50" i="8"/>
  <c r="A50" i="5"/>
  <c r="A50" i="10"/>
  <c r="A50" i="9"/>
  <c r="A50" i="6"/>
  <c r="A52" i="3" l="1"/>
  <c r="B51" i="3"/>
  <c r="A51" i="2"/>
  <c r="E51" i="3"/>
  <c r="A51" i="10"/>
  <c r="A51" i="9"/>
  <c r="A51" i="6"/>
  <c r="A51" i="8"/>
  <c r="A51" i="5"/>
  <c r="C30" i="3"/>
  <c r="C19" i="2"/>
  <c r="D29" i="3"/>
  <c r="E9" i="2"/>
  <c r="D14" i="2"/>
  <c r="C31" i="3" l="1"/>
  <c r="E10" i="2"/>
  <c r="D15" i="2"/>
  <c r="D30" i="3"/>
  <c r="C20" i="2"/>
  <c r="B52" i="3"/>
  <c r="A53" i="3"/>
  <c r="A52" i="2"/>
  <c r="E52" i="3"/>
  <c r="A52" i="8"/>
  <c r="A52" i="5"/>
  <c r="A52" i="10"/>
  <c r="A52" i="9"/>
  <c r="A52" i="6"/>
  <c r="B53" i="3" l="1"/>
  <c r="A54" i="3"/>
  <c r="A53" i="2"/>
  <c r="E53" i="3"/>
  <c r="A53" i="10"/>
  <c r="A53" i="9"/>
  <c r="A53" i="6"/>
  <c r="A53" i="8"/>
  <c r="A53" i="5"/>
  <c r="C32" i="3"/>
  <c r="C21" i="2"/>
  <c r="E11" i="2"/>
  <c r="D31" i="3"/>
  <c r="D16" i="2"/>
  <c r="D17" i="2" l="1"/>
  <c r="C33" i="3"/>
  <c r="E12" i="2"/>
  <c r="C22" i="2"/>
  <c r="D32" i="3"/>
  <c r="B54" i="3"/>
  <c r="A55" i="3"/>
  <c r="A54" i="2"/>
  <c r="E54" i="3"/>
  <c r="A54" i="8"/>
  <c r="A54" i="5"/>
  <c r="A54" i="10"/>
  <c r="A54" i="9"/>
  <c r="A54" i="6"/>
  <c r="B55" i="3" l="1"/>
  <c r="A56" i="3"/>
  <c r="A55" i="2"/>
  <c r="E55" i="3"/>
  <c r="A55" i="10"/>
  <c r="A55" i="9"/>
  <c r="A55" i="6"/>
  <c r="A55" i="8"/>
  <c r="A55" i="5"/>
  <c r="C34" i="3"/>
  <c r="E13" i="2"/>
  <c r="C23" i="2"/>
  <c r="D33" i="3"/>
  <c r="D18" i="2"/>
  <c r="C35" i="3" l="1"/>
  <c r="E14" i="2"/>
  <c r="D19" i="2"/>
  <c r="C24" i="2"/>
  <c r="D34" i="3"/>
  <c r="F9" i="2"/>
  <c r="A57" i="3"/>
  <c r="B56" i="3"/>
  <c r="A56" i="2"/>
  <c r="E56" i="3"/>
  <c r="A56" i="8"/>
  <c r="A56" i="5"/>
  <c r="A56" i="10"/>
  <c r="A56" i="9"/>
  <c r="A56" i="6"/>
  <c r="B57" i="3" l="1"/>
  <c r="A58" i="3"/>
  <c r="A57" i="2"/>
  <c r="E57" i="3"/>
  <c r="A57" i="10"/>
  <c r="A57" i="9"/>
  <c r="A57" i="6"/>
  <c r="A57" i="8"/>
  <c r="A57" i="5"/>
  <c r="F10" i="2"/>
  <c r="C36" i="3"/>
  <c r="D35" i="3"/>
  <c r="C25" i="2"/>
  <c r="E15" i="2"/>
  <c r="D20" i="2"/>
  <c r="C37" i="3" l="1"/>
  <c r="D36" i="3" s="1"/>
  <c r="D21" i="2"/>
  <c r="F11" i="2"/>
  <c r="E16" i="2"/>
  <c r="C26" i="2"/>
  <c r="A59" i="3"/>
  <c r="B58" i="3"/>
  <c r="A58" i="2"/>
  <c r="E58" i="3"/>
  <c r="A58" i="8"/>
  <c r="A58" i="5"/>
  <c r="A58" i="10"/>
  <c r="A58" i="9"/>
  <c r="A58" i="6"/>
  <c r="F12" i="2" l="1"/>
  <c r="C38" i="3"/>
  <c r="E17" i="2"/>
  <c r="D37" i="3"/>
  <c r="C27" i="2"/>
  <c r="D22" i="2"/>
  <c r="A60" i="3"/>
  <c r="B59" i="3"/>
  <c r="A59" i="2"/>
  <c r="E59" i="3"/>
  <c r="A59" i="10"/>
  <c r="A59" i="9"/>
  <c r="A59" i="6"/>
  <c r="A59" i="8"/>
  <c r="A59" i="5"/>
  <c r="A61" i="3" l="1"/>
  <c r="B60" i="3"/>
  <c r="A60" i="2"/>
  <c r="E60" i="3"/>
  <c r="A60" i="8"/>
  <c r="A60" i="5"/>
  <c r="A60" i="10"/>
  <c r="A60" i="9"/>
  <c r="A60" i="6"/>
  <c r="C39" i="3"/>
  <c r="D38" i="3" s="1"/>
  <c r="E18" i="2"/>
  <c r="D23" i="2"/>
  <c r="F13" i="2"/>
  <c r="C28" i="2"/>
  <c r="A62" i="3" l="1"/>
  <c r="B61" i="3"/>
  <c r="A61" i="2"/>
  <c r="E61" i="3"/>
  <c r="A61" i="10"/>
  <c r="A61" i="9"/>
  <c r="A61" i="6"/>
  <c r="A61" i="8"/>
  <c r="A61" i="5"/>
  <c r="F14" i="2"/>
  <c r="C40" i="3"/>
  <c r="G9" i="2"/>
  <c r="C29" i="2"/>
  <c r="E19" i="2"/>
  <c r="D24" i="2"/>
  <c r="C41" i="3" l="1"/>
  <c r="D25" i="2"/>
  <c r="G10" i="2"/>
  <c r="F15" i="2"/>
  <c r="E20" i="2"/>
  <c r="C30" i="2"/>
  <c r="D40" i="3"/>
  <c r="B62" i="3"/>
  <c r="A63" i="3"/>
  <c r="A62" i="2"/>
  <c r="E62" i="3"/>
  <c r="A62" i="8"/>
  <c r="A62" i="5"/>
  <c r="A62" i="10"/>
  <c r="A62" i="9"/>
  <c r="A62" i="6"/>
  <c r="D39" i="3"/>
  <c r="A64" i="3" l="1"/>
  <c r="B63" i="3"/>
  <c r="A63" i="2"/>
  <c r="E63" i="3"/>
  <c r="A63" i="10"/>
  <c r="A63" i="9"/>
  <c r="A63" i="6"/>
  <c r="A63" i="8"/>
  <c r="A63" i="5"/>
  <c r="F16" i="2"/>
  <c r="C42" i="3"/>
  <c r="G11" i="2"/>
  <c r="E21" i="2"/>
  <c r="D41" i="3"/>
  <c r="C31" i="2"/>
  <c r="D26" i="2"/>
  <c r="C32" i="2" l="1"/>
  <c r="C43" i="3"/>
  <c r="E22" i="2"/>
  <c r="D27" i="2"/>
  <c r="F17" i="2"/>
  <c r="D42" i="3"/>
  <c r="G12" i="2"/>
  <c r="B64" i="3"/>
  <c r="A64" i="2"/>
  <c r="A64" i="8"/>
  <c r="A65" i="3"/>
  <c r="E64" i="3"/>
  <c r="A64" i="5"/>
  <c r="A64" i="10"/>
  <c r="A64" i="9"/>
  <c r="A64" i="6"/>
  <c r="I9" i="3"/>
  <c r="M9" i="3" l="1"/>
  <c r="N9" i="3"/>
  <c r="V9" i="3" s="1"/>
  <c r="Y9" i="3" s="1"/>
  <c r="G13" i="2"/>
  <c r="F18" i="2"/>
  <c r="C44" i="3"/>
  <c r="E23" i="2"/>
  <c r="C33" i="2"/>
  <c r="D28" i="2"/>
  <c r="B65" i="3"/>
  <c r="A66" i="3"/>
  <c r="A65" i="2"/>
  <c r="A65" i="10"/>
  <c r="A65" i="9"/>
  <c r="A65" i="6"/>
  <c r="A65" i="8"/>
  <c r="A65" i="5"/>
  <c r="E65" i="3"/>
  <c r="I10" i="3"/>
  <c r="C45" i="3" l="1"/>
  <c r="D29" i="2"/>
  <c r="G14" i="2"/>
  <c r="F19" i="2"/>
  <c r="E24" i="2"/>
  <c r="C34" i="2"/>
  <c r="D44" i="3"/>
  <c r="M10" i="3"/>
  <c r="N10" i="3"/>
  <c r="A67" i="3"/>
  <c r="B66" i="3"/>
  <c r="A66" i="2"/>
  <c r="A66" i="8"/>
  <c r="A66" i="9"/>
  <c r="A66" i="6"/>
  <c r="E66" i="3"/>
  <c r="A66" i="5"/>
  <c r="A66" i="10"/>
  <c r="I11" i="3"/>
  <c r="U9" i="3"/>
  <c r="O9" i="3"/>
  <c r="W9" i="3" s="1"/>
  <c r="P9" i="3"/>
  <c r="D43" i="3"/>
  <c r="Q9" i="3" l="1"/>
  <c r="AA10" i="3"/>
  <c r="X9" i="3"/>
  <c r="M11" i="3"/>
  <c r="N11" i="3"/>
  <c r="B67" i="3"/>
  <c r="A68" i="3"/>
  <c r="A67" i="2"/>
  <c r="A67" i="10"/>
  <c r="A67" i="9"/>
  <c r="A67" i="6"/>
  <c r="A67" i="8"/>
  <c r="A67" i="5"/>
  <c r="E67" i="3"/>
  <c r="I12" i="3"/>
  <c r="V10" i="3"/>
  <c r="Y10" i="3" s="1"/>
  <c r="F20" i="2"/>
  <c r="C46" i="3"/>
  <c r="D30" i="2"/>
  <c r="G15" i="2"/>
  <c r="E25" i="2"/>
  <c r="C35" i="2"/>
  <c r="U10" i="3"/>
  <c r="X10" i="3" s="1"/>
  <c r="O10" i="3"/>
  <c r="W10" i="3" s="1"/>
  <c r="O11" i="3" l="1"/>
  <c r="C47" i="3"/>
  <c r="E26" i="2"/>
  <c r="F21" i="2"/>
  <c r="C36" i="2"/>
  <c r="D31" i="2"/>
  <c r="G16" i="2"/>
  <c r="M12" i="3"/>
  <c r="N12" i="3"/>
  <c r="B68" i="3"/>
  <c r="A69" i="3"/>
  <c r="A68" i="2"/>
  <c r="A68" i="8"/>
  <c r="A68" i="5"/>
  <c r="A68" i="10"/>
  <c r="A68" i="9"/>
  <c r="A68" i="6"/>
  <c r="E68" i="3"/>
  <c r="I13" i="3"/>
  <c r="P10" i="3"/>
  <c r="AA11" i="3" s="1"/>
  <c r="D45" i="3"/>
  <c r="V11" i="3" l="1"/>
  <c r="Y11" i="3" s="1"/>
  <c r="Q10" i="3"/>
  <c r="W11" i="3"/>
  <c r="G17" i="2"/>
  <c r="F22" i="2"/>
  <c r="D32" i="2"/>
  <c r="C48" i="3"/>
  <c r="C37" i="2"/>
  <c r="E27" i="2"/>
  <c r="P11" i="3"/>
  <c r="AA12" i="3" s="1"/>
  <c r="U11" i="3"/>
  <c r="M13" i="3"/>
  <c r="N13" i="3"/>
  <c r="B69" i="3"/>
  <c r="A70" i="3"/>
  <c r="A69" i="2"/>
  <c r="A69" i="10"/>
  <c r="A69" i="5"/>
  <c r="E69" i="3"/>
  <c r="A69" i="9"/>
  <c r="A69" i="6"/>
  <c r="A69" i="8"/>
  <c r="I14" i="3"/>
  <c r="O12" i="3"/>
  <c r="D46" i="3"/>
  <c r="Q11" i="3" l="1"/>
  <c r="W12" i="3"/>
  <c r="U12" i="3"/>
  <c r="X12" i="3" s="1"/>
  <c r="V12" i="3"/>
  <c r="Y12" i="3" s="1"/>
  <c r="M14" i="3"/>
  <c r="N14" i="3"/>
  <c r="A71" i="3"/>
  <c r="B70" i="3"/>
  <c r="A70" i="2"/>
  <c r="A70" i="8"/>
  <c r="A70" i="5"/>
  <c r="A70" i="10"/>
  <c r="A70" i="9"/>
  <c r="A70" i="6"/>
  <c r="E70" i="3"/>
  <c r="I15" i="3"/>
  <c r="P12" i="3"/>
  <c r="C49" i="3"/>
  <c r="G18" i="2"/>
  <c r="F23" i="2"/>
  <c r="D33" i="2"/>
  <c r="E28" i="2"/>
  <c r="D48" i="3"/>
  <c r="C38" i="2"/>
  <c r="O13" i="3"/>
  <c r="X11" i="3"/>
  <c r="D47" i="3"/>
  <c r="Q12" i="3" l="1"/>
  <c r="M15" i="3"/>
  <c r="N15" i="3"/>
  <c r="B71" i="3"/>
  <c r="A72" i="3"/>
  <c r="A71" i="2"/>
  <c r="A71" i="10"/>
  <c r="A71" i="9"/>
  <c r="A71" i="6"/>
  <c r="A71" i="8"/>
  <c r="A71" i="5"/>
  <c r="E71" i="3"/>
  <c r="I16" i="3"/>
  <c r="W13" i="3"/>
  <c r="O14" i="3"/>
  <c r="P13" i="3"/>
  <c r="Q13" i="3" s="1"/>
  <c r="D34" i="2"/>
  <c r="F24" i="2"/>
  <c r="C50" i="3"/>
  <c r="G19" i="2"/>
  <c r="E29" i="2"/>
  <c r="D49" i="3"/>
  <c r="C39" i="2"/>
  <c r="AA13" i="3"/>
  <c r="U13" i="3"/>
  <c r="V13" i="3"/>
  <c r="Y13" i="3" s="1"/>
  <c r="AA14" i="3" l="1"/>
  <c r="W14" i="3"/>
  <c r="P14" i="3"/>
  <c r="U14" i="3"/>
  <c r="X14" i="3" s="1"/>
  <c r="O15" i="3"/>
  <c r="C51" i="3"/>
  <c r="E30" i="2"/>
  <c r="F25" i="2"/>
  <c r="D35" i="2"/>
  <c r="C40" i="2"/>
  <c r="G20" i="2"/>
  <c r="V14" i="3"/>
  <c r="Y14" i="3" s="1"/>
  <c r="M16" i="3"/>
  <c r="N16" i="3"/>
  <c r="X13" i="3"/>
  <c r="A73" i="3"/>
  <c r="B72" i="3"/>
  <c r="A72" i="2"/>
  <c r="A72" i="10"/>
  <c r="A72" i="9"/>
  <c r="A72" i="6"/>
  <c r="E72" i="3"/>
  <c r="A72" i="8"/>
  <c r="A72" i="5"/>
  <c r="I17" i="3"/>
  <c r="U15" i="3" l="1"/>
  <c r="X15" i="3" s="1"/>
  <c r="Q14" i="3"/>
  <c r="V15" i="3"/>
  <c r="Y15" i="3" s="1"/>
  <c r="O16" i="3"/>
  <c r="G21" i="2"/>
  <c r="F26" i="2"/>
  <c r="C52" i="3"/>
  <c r="D51" i="3"/>
  <c r="E31" i="2"/>
  <c r="C41" i="2"/>
  <c r="D36" i="2"/>
  <c r="W15" i="3"/>
  <c r="AA15" i="3"/>
  <c r="M17" i="3"/>
  <c r="N17" i="3"/>
  <c r="D50" i="3"/>
  <c r="P15" i="3"/>
  <c r="V16" i="3" s="1"/>
  <c r="Y16" i="3" s="1"/>
  <c r="B73" i="3"/>
  <c r="A74" i="3"/>
  <c r="A73" i="2"/>
  <c r="A73" i="5"/>
  <c r="E73" i="3"/>
  <c r="A73" i="10"/>
  <c r="A73" i="9"/>
  <c r="A73" i="8"/>
  <c r="A73" i="6"/>
  <c r="I18" i="3"/>
  <c r="Q15" i="3" l="1"/>
  <c r="W16" i="3"/>
  <c r="M18" i="3"/>
  <c r="N18" i="3"/>
  <c r="A75" i="3"/>
  <c r="A74" i="2"/>
  <c r="B74" i="3"/>
  <c r="A74" i="8"/>
  <c r="A74" i="10"/>
  <c r="A74" i="9"/>
  <c r="E74" i="3"/>
  <c r="A74" i="5"/>
  <c r="A74" i="6"/>
  <c r="P16" i="3"/>
  <c r="Q16" i="3" s="1"/>
  <c r="U16" i="3"/>
  <c r="V17" i="3"/>
  <c r="Y17" i="3" s="1"/>
  <c r="G22" i="2"/>
  <c r="F27" i="2"/>
  <c r="E32" i="2"/>
  <c r="D37" i="2"/>
  <c r="C53" i="3"/>
  <c r="C42" i="2"/>
  <c r="D52" i="3"/>
  <c r="U17" i="3"/>
  <c r="X17" i="3" s="1"/>
  <c r="O17" i="3"/>
  <c r="AA16" i="3"/>
  <c r="B75" i="3" l="1"/>
  <c r="A76" i="3"/>
  <c r="A75" i="2"/>
  <c r="A75" i="10"/>
  <c r="A75" i="9"/>
  <c r="A75" i="6"/>
  <c r="A75" i="5"/>
  <c r="E75" i="3"/>
  <c r="A75" i="8"/>
  <c r="AA17" i="3"/>
  <c r="W17" i="3"/>
  <c r="P18" i="3"/>
  <c r="P17" i="3"/>
  <c r="X16" i="3"/>
  <c r="F28" i="2"/>
  <c r="E33" i="2"/>
  <c r="C54" i="3"/>
  <c r="D53" i="3" s="1"/>
  <c r="G23" i="2"/>
  <c r="D38" i="2"/>
  <c r="C43" i="2"/>
  <c r="Q18" i="3" l="1"/>
  <c r="W18" i="3"/>
  <c r="N23" i="3" s="1"/>
  <c r="Q17" i="3"/>
  <c r="AA18" i="3"/>
  <c r="V18" i="3"/>
  <c r="U18" i="3"/>
  <c r="X18" i="3" s="1"/>
  <c r="E34" i="2"/>
  <c r="C55" i="3"/>
  <c r="D39" i="2"/>
  <c r="F29" i="2"/>
  <c r="C44" i="2"/>
  <c r="G24" i="2"/>
  <c r="B76" i="3"/>
  <c r="A77" i="3"/>
  <c r="A76" i="2"/>
  <c r="A76" i="10"/>
  <c r="A76" i="9"/>
  <c r="A76" i="6"/>
  <c r="A76" i="5"/>
  <c r="A76" i="8"/>
  <c r="E76" i="3"/>
  <c r="N24" i="3"/>
  <c r="C56" i="3" l="1"/>
  <c r="G25" i="2"/>
  <c r="E35" i="2"/>
  <c r="C45" i="2"/>
  <c r="D55" i="3"/>
  <c r="D40" i="2"/>
  <c r="F30" i="2"/>
  <c r="A78" i="3"/>
  <c r="B77" i="3"/>
  <c r="A77" i="2"/>
  <c r="A77" i="5"/>
  <c r="E77" i="3"/>
  <c r="A77" i="10"/>
  <c r="A77" i="9"/>
  <c r="A77" i="8"/>
  <c r="A77" i="6"/>
  <c r="Y18" i="3"/>
  <c r="I22" i="3" s="1"/>
  <c r="K22" i="3" s="1"/>
  <c r="N22" i="3"/>
  <c r="N25" i="3" s="1"/>
  <c r="D54" i="3"/>
  <c r="A79" i="3" l="1"/>
  <c r="B78" i="3"/>
  <c r="A78" i="2"/>
  <c r="A78" i="8"/>
  <c r="A78" i="10"/>
  <c r="A78" i="9"/>
  <c r="E78" i="3"/>
  <c r="A78" i="5"/>
  <c r="A78" i="6"/>
  <c r="F31" i="2"/>
  <c r="G26" i="2"/>
  <c r="E36" i="2"/>
  <c r="D41" i="2"/>
  <c r="C46" i="2"/>
  <c r="C57" i="3"/>
  <c r="C58" i="3" l="1"/>
  <c r="D57" i="3" s="1"/>
  <c r="F32" i="2"/>
  <c r="G27" i="2"/>
  <c r="D42" i="2"/>
  <c r="C47" i="2"/>
  <c r="E37" i="2"/>
  <c r="D56" i="3"/>
  <c r="A80" i="3"/>
  <c r="B79" i="3"/>
  <c r="A79" i="2"/>
  <c r="A79" i="10"/>
  <c r="A79" i="9"/>
  <c r="A79" i="6"/>
  <c r="A79" i="5"/>
  <c r="E79" i="3"/>
  <c r="A79" i="8"/>
  <c r="A81" i="3" l="1"/>
  <c r="B80" i="3"/>
  <c r="A80" i="2"/>
  <c r="A80" i="10"/>
  <c r="A80" i="9"/>
  <c r="A80" i="6"/>
  <c r="A80" i="5"/>
  <c r="A80" i="8"/>
  <c r="E80" i="3"/>
  <c r="C48" i="2"/>
  <c r="C59" i="3"/>
  <c r="D43" i="2"/>
  <c r="F33" i="2"/>
  <c r="E38" i="2"/>
  <c r="D58" i="3"/>
  <c r="G28" i="2"/>
  <c r="G29" i="2" l="1"/>
  <c r="F34" i="2"/>
  <c r="C60" i="3"/>
  <c r="E39" i="2"/>
  <c r="C49" i="2"/>
  <c r="D44" i="2"/>
  <c r="D59" i="3"/>
  <c r="B81" i="3"/>
  <c r="A82" i="3"/>
  <c r="A81" i="2"/>
  <c r="A81" i="5"/>
  <c r="E81" i="3"/>
  <c r="A81" i="10"/>
  <c r="A81" i="9"/>
  <c r="A81" i="8"/>
  <c r="A81" i="6"/>
  <c r="G30" i="2" l="1"/>
  <c r="F35" i="2"/>
  <c r="D45" i="2"/>
  <c r="E40" i="2"/>
  <c r="C50" i="2"/>
  <c r="C61" i="3"/>
  <c r="B82" i="3"/>
  <c r="A83" i="3"/>
  <c r="A82" i="2"/>
  <c r="A82" i="8"/>
  <c r="A82" i="10"/>
  <c r="A82" i="9"/>
  <c r="E82" i="3"/>
  <c r="A82" i="5"/>
  <c r="A82" i="6"/>
  <c r="C62" i="3" l="1"/>
  <c r="F36" i="2"/>
  <c r="G31" i="2"/>
  <c r="D46" i="2"/>
  <c r="E41" i="2"/>
  <c r="D61" i="3"/>
  <c r="C51" i="2"/>
  <c r="D60" i="3"/>
  <c r="B83" i="3"/>
  <c r="A84" i="3"/>
  <c r="A83" i="2"/>
  <c r="A83" i="10"/>
  <c r="A83" i="9"/>
  <c r="A83" i="6"/>
  <c r="A83" i="5"/>
  <c r="E83" i="3"/>
  <c r="A83" i="8"/>
  <c r="B84" i="3" l="1"/>
  <c r="A85" i="3"/>
  <c r="A84" i="2"/>
  <c r="A84" i="10"/>
  <c r="A84" i="9"/>
  <c r="A84" i="6"/>
  <c r="A84" i="5"/>
  <c r="A84" i="8"/>
  <c r="E84" i="3"/>
  <c r="F37" i="2"/>
  <c r="C63" i="3"/>
  <c r="D47" i="2"/>
  <c r="C52" i="2"/>
  <c r="G32" i="2"/>
  <c r="D62" i="3"/>
  <c r="E42" i="2"/>
  <c r="C64" i="3" l="1"/>
  <c r="D63" i="3" s="1"/>
  <c r="F38" i="2"/>
  <c r="D48" i="2"/>
  <c r="C53" i="2"/>
  <c r="G33" i="2"/>
  <c r="E43" i="2"/>
  <c r="A86" i="3"/>
  <c r="B85" i="3"/>
  <c r="A85" i="2"/>
  <c r="E85" i="3"/>
  <c r="A85" i="5"/>
  <c r="A85" i="10"/>
  <c r="A85" i="9"/>
  <c r="A85" i="8"/>
  <c r="A85" i="6"/>
  <c r="A86" i="2" l="1"/>
  <c r="E86" i="3"/>
  <c r="B86" i="3"/>
  <c r="A87" i="3"/>
  <c r="A86" i="8"/>
  <c r="A86" i="10"/>
  <c r="A86" i="9"/>
  <c r="A86" i="6"/>
  <c r="A86" i="5"/>
  <c r="C65" i="3"/>
  <c r="F39" i="2"/>
  <c r="D49" i="2"/>
  <c r="G34" i="2"/>
  <c r="C54" i="2"/>
  <c r="E44" i="2"/>
  <c r="A88" i="3" l="1"/>
  <c r="B87" i="3"/>
  <c r="A87" i="2"/>
  <c r="A87" i="10"/>
  <c r="A87" i="9"/>
  <c r="A87" i="6"/>
  <c r="A87" i="5"/>
  <c r="E87" i="3"/>
  <c r="A87" i="8"/>
  <c r="F40" i="2"/>
  <c r="E45" i="2"/>
  <c r="D50" i="2"/>
  <c r="C66" i="3"/>
  <c r="C55" i="2"/>
  <c r="G35" i="2"/>
  <c r="D65" i="3"/>
  <c r="D64" i="3"/>
  <c r="D51" i="2" l="1"/>
  <c r="F41" i="2"/>
  <c r="C67" i="3"/>
  <c r="C56" i="2"/>
  <c r="E46" i="2"/>
  <c r="G36" i="2"/>
  <c r="D66" i="3"/>
  <c r="A89" i="3"/>
  <c r="B88" i="3"/>
  <c r="A88" i="2"/>
  <c r="A88" i="10"/>
  <c r="A88" i="9"/>
  <c r="A88" i="6"/>
  <c r="A88" i="5"/>
  <c r="A88" i="8"/>
  <c r="E88" i="3"/>
  <c r="G37" i="2" l="1"/>
  <c r="F42" i="2"/>
  <c r="C68" i="3"/>
  <c r="D52" i="2"/>
  <c r="E47" i="2"/>
  <c r="D67" i="3"/>
  <c r="C57" i="2"/>
  <c r="B89" i="3"/>
  <c r="A90" i="3"/>
  <c r="A89" i="2"/>
  <c r="E89" i="3"/>
  <c r="A89" i="5"/>
  <c r="A89" i="10"/>
  <c r="A89" i="9"/>
  <c r="A89" i="8"/>
  <c r="A89" i="6"/>
  <c r="F43" i="2" l="1"/>
  <c r="D53" i="2"/>
  <c r="C69" i="3"/>
  <c r="E48" i="2"/>
  <c r="G38" i="2"/>
  <c r="C58" i="2"/>
  <c r="D68" i="3"/>
  <c r="A91" i="3"/>
  <c r="A90" i="2"/>
  <c r="E90" i="3"/>
  <c r="B90" i="3"/>
  <c r="A90" i="8"/>
  <c r="A90" i="10"/>
  <c r="A90" i="9"/>
  <c r="A90" i="5"/>
  <c r="A90" i="6"/>
  <c r="B91" i="3" l="1"/>
  <c r="A92" i="3"/>
  <c r="A91" i="2"/>
  <c r="A91" i="10"/>
  <c r="A91" i="9"/>
  <c r="A91" i="6"/>
  <c r="A91" i="5"/>
  <c r="E91" i="3"/>
  <c r="A91" i="8"/>
  <c r="F44" i="2"/>
  <c r="D54" i="2"/>
  <c r="E49" i="2"/>
  <c r="C70" i="3"/>
  <c r="G39" i="2"/>
  <c r="C59" i="2"/>
  <c r="F45" i="2" l="1"/>
  <c r="D55" i="2"/>
  <c r="G40" i="2"/>
  <c r="C60" i="2"/>
  <c r="C71" i="3"/>
  <c r="E50" i="2"/>
  <c r="D70" i="3"/>
  <c r="B92" i="3"/>
  <c r="A93" i="3"/>
  <c r="A92" i="2"/>
  <c r="A92" i="5"/>
  <c r="A92" i="10"/>
  <c r="A92" i="9"/>
  <c r="E92" i="3"/>
  <c r="A92" i="8"/>
  <c r="A92" i="6"/>
  <c r="D69" i="3"/>
  <c r="G41" i="2" l="1"/>
  <c r="F46" i="2"/>
  <c r="E51" i="2"/>
  <c r="C61" i="2"/>
  <c r="C72" i="3"/>
  <c r="D56" i="2"/>
  <c r="D71" i="3"/>
  <c r="A94" i="3"/>
  <c r="B93" i="3"/>
  <c r="A93" i="2"/>
  <c r="A93" i="6"/>
  <c r="A93" i="8"/>
  <c r="A93" i="5"/>
  <c r="A93" i="9"/>
  <c r="A93" i="10"/>
  <c r="E93" i="3"/>
  <c r="F47" i="2" l="1"/>
  <c r="D57" i="2"/>
  <c r="C73" i="3"/>
  <c r="G42" i="2"/>
  <c r="E52" i="2"/>
  <c r="C62" i="2"/>
  <c r="D72" i="3"/>
  <c r="A95" i="3"/>
  <c r="B94" i="3"/>
  <c r="A94" i="2"/>
  <c r="A94" i="9"/>
  <c r="A94" i="6"/>
  <c r="E94" i="3"/>
  <c r="A94" i="8"/>
  <c r="A94" i="10"/>
  <c r="A94" i="5"/>
  <c r="F48" i="2" l="1"/>
  <c r="E53" i="2"/>
  <c r="G43" i="2"/>
  <c r="D58" i="2"/>
  <c r="C74" i="3"/>
  <c r="C63" i="2"/>
  <c r="D73" i="3"/>
  <c r="B95" i="3"/>
  <c r="A96" i="3"/>
  <c r="A95" i="2"/>
  <c r="A95" i="5"/>
  <c r="E95" i="3"/>
  <c r="A95" i="10"/>
  <c r="A95" i="9"/>
  <c r="A95" i="8"/>
  <c r="A95" i="6"/>
  <c r="D59" i="2" l="1"/>
  <c r="C64" i="2"/>
  <c r="F49" i="2"/>
  <c r="C75" i="3"/>
  <c r="G44" i="2"/>
  <c r="E54" i="2"/>
  <c r="D74" i="3"/>
  <c r="A97" i="3"/>
  <c r="B96" i="3"/>
  <c r="A96" i="2"/>
  <c r="E96" i="3"/>
  <c r="A96" i="5"/>
  <c r="A96" i="10"/>
  <c r="A96" i="6"/>
  <c r="A96" i="9"/>
  <c r="A96" i="8"/>
  <c r="B97" i="3" l="1"/>
  <c r="A97" i="2"/>
  <c r="A98" i="3"/>
  <c r="A97" i="10"/>
  <c r="A97" i="6"/>
  <c r="A97" i="8"/>
  <c r="E97" i="3"/>
  <c r="A97" i="9"/>
  <c r="A97" i="5"/>
  <c r="G45" i="2"/>
  <c r="F50" i="2"/>
  <c r="E55" i="2"/>
  <c r="C65" i="2"/>
  <c r="C76" i="3"/>
  <c r="D60" i="2"/>
  <c r="D75" i="3"/>
  <c r="C77" i="3" l="1"/>
  <c r="D61" i="2"/>
  <c r="F51" i="2"/>
  <c r="C66" i="2"/>
  <c r="E56" i="2"/>
  <c r="G46" i="2"/>
  <c r="D76" i="3"/>
  <c r="B98" i="3"/>
  <c r="A99" i="3"/>
  <c r="A98" i="2"/>
  <c r="A98" i="8"/>
  <c r="A98" i="5"/>
  <c r="A98" i="9"/>
  <c r="A98" i="6"/>
  <c r="A98" i="10"/>
  <c r="E98" i="3"/>
  <c r="A100" i="3" l="1"/>
  <c r="A99" i="2"/>
  <c r="B99" i="3"/>
  <c r="A99" i="10"/>
  <c r="A99" i="9"/>
  <c r="A99" i="6"/>
  <c r="A99" i="5"/>
  <c r="A99" i="8"/>
  <c r="E99" i="3"/>
  <c r="D62" i="2"/>
  <c r="E57" i="2"/>
  <c r="F52" i="2"/>
  <c r="C78" i="3"/>
  <c r="G47" i="2"/>
  <c r="C67" i="2"/>
  <c r="D77" i="3"/>
  <c r="C79" i="3" l="1"/>
  <c r="F53" i="2"/>
  <c r="D63" i="2"/>
  <c r="C68" i="2"/>
  <c r="E58" i="2"/>
  <c r="G48" i="2"/>
  <c r="D78" i="3"/>
  <c r="B100" i="3"/>
  <c r="A101" i="3"/>
  <c r="A100" i="2"/>
  <c r="A100" i="5"/>
  <c r="A100" i="10"/>
  <c r="A100" i="9"/>
  <c r="E100" i="3"/>
  <c r="A100" i="8"/>
  <c r="A100" i="6"/>
  <c r="A102" i="3" l="1"/>
  <c r="A101" i="2"/>
  <c r="B101" i="3"/>
  <c r="A101" i="6"/>
  <c r="A101" i="8"/>
  <c r="A101" i="5"/>
  <c r="E101" i="3"/>
  <c r="A101" i="9"/>
  <c r="A101" i="10"/>
  <c r="C80" i="3"/>
  <c r="C69" i="2"/>
  <c r="G49" i="2"/>
  <c r="E59" i="2"/>
  <c r="D64" i="2"/>
  <c r="F54" i="2"/>
  <c r="F55" i="2" l="1"/>
  <c r="D65" i="2"/>
  <c r="C70" i="2"/>
  <c r="C81" i="3"/>
  <c r="E60" i="2"/>
  <c r="G50" i="2"/>
  <c r="D80" i="3"/>
  <c r="D79" i="3"/>
  <c r="B102" i="3"/>
  <c r="A102" i="2"/>
  <c r="A103" i="3"/>
  <c r="A102" i="9"/>
  <c r="A102" i="6"/>
  <c r="A102" i="8"/>
  <c r="A102" i="10"/>
  <c r="A102" i="5"/>
  <c r="E102" i="3"/>
  <c r="A104" i="3" l="1"/>
  <c r="B103" i="3"/>
  <c r="A103" i="2"/>
  <c r="A103" i="5"/>
  <c r="E103" i="3"/>
  <c r="A103" i="10"/>
  <c r="A103" i="9"/>
  <c r="A103" i="6"/>
  <c r="A103" i="8"/>
  <c r="E61" i="2"/>
  <c r="D66" i="2"/>
  <c r="C82" i="3"/>
  <c r="C71" i="2"/>
  <c r="G51" i="2"/>
  <c r="F56" i="2"/>
  <c r="D81" i="3"/>
  <c r="D67" i="2" l="1"/>
  <c r="F57" i="2"/>
  <c r="C83" i="3"/>
  <c r="D82" i="3" s="1"/>
  <c r="C72" i="2"/>
  <c r="G52" i="2"/>
  <c r="E62" i="2"/>
  <c r="A105" i="3"/>
  <c r="B104" i="3"/>
  <c r="A104" i="2"/>
  <c r="E104" i="3"/>
  <c r="A104" i="5"/>
  <c r="A104" i="10"/>
  <c r="A104" i="6"/>
  <c r="A104" i="8"/>
  <c r="A104" i="9"/>
  <c r="F58" i="2" l="1"/>
  <c r="D68" i="2"/>
  <c r="G53" i="2"/>
  <c r="C84" i="3"/>
  <c r="E63" i="2"/>
  <c r="C73" i="2"/>
  <c r="D83" i="3"/>
  <c r="B105" i="3"/>
  <c r="A105" i="2"/>
  <c r="A106" i="3"/>
  <c r="E105" i="3"/>
  <c r="A105" i="10"/>
  <c r="A105" i="6"/>
  <c r="A105" i="8"/>
  <c r="A105" i="9"/>
  <c r="A105" i="5"/>
  <c r="C85" i="3" l="1"/>
  <c r="D69" i="2"/>
  <c r="F59" i="2"/>
  <c r="E64" i="2"/>
  <c r="C74" i="2"/>
  <c r="G54" i="2"/>
  <c r="D84" i="3"/>
  <c r="B106" i="3"/>
  <c r="A107" i="3"/>
  <c r="A106" i="2"/>
  <c r="A106" i="8"/>
  <c r="A106" i="5"/>
  <c r="A106" i="9"/>
  <c r="A106" i="6"/>
  <c r="A106" i="10"/>
  <c r="E106" i="3"/>
  <c r="A108" i="3" l="1"/>
  <c r="B107" i="3"/>
  <c r="A107" i="2"/>
  <c r="A107" i="10"/>
  <c r="A107" i="9"/>
  <c r="A107" i="6"/>
  <c r="A107" i="5"/>
  <c r="E107" i="3"/>
  <c r="A107" i="8"/>
  <c r="D70" i="2"/>
  <c r="E65" i="2"/>
  <c r="C86" i="3"/>
  <c r="F60" i="2"/>
  <c r="C75" i="2"/>
  <c r="G55" i="2"/>
  <c r="C87" i="3" l="1"/>
  <c r="F61" i="2"/>
  <c r="D71" i="2"/>
  <c r="E66" i="2"/>
  <c r="C76" i="2"/>
  <c r="G56" i="2"/>
  <c r="D86" i="3"/>
  <c r="B108" i="3"/>
  <c r="A109" i="3"/>
  <c r="A108" i="2"/>
  <c r="A108" i="5"/>
  <c r="A108" i="10"/>
  <c r="A108" i="9"/>
  <c r="E108" i="3"/>
  <c r="A108" i="8"/>
  <c r="A108" i="6"/>
  <c r="D85" i="3"/>
  <c r="A110" i="3" l="1"/>
  <c r="B109" i="3"/>
  <c r="A109" i="2"/>
  <c r="A109" i="6"/>
  <c r="A109" i="8"/>
  <c r="A109" i="5"/>
  <c r="E109" i="3"/>
  <c r="A109" i="10"/>
  <c r="A109" i="9"/>
  <c r="C88" i="3"/>
  <c r="G57" i="2"/>
  <c r="F62" i="2"/>
  <c r="E67" i="2"/>
  <c r="C77" i="2"/>
  <c r="D72" i="2"/>
  <c r="F63" i="2" l="1"/>
  <c r="D73" i="2"/>
  <c r="C89" i="3"/>
  <c r="C78" i="2"/>
  <c r="E68" i="2"/>
  <c r="G58" i="2"/>
  <c r="D88" i="3"/>
  <c r="D87" i="3"/>
  <c r="A111" i="3"/>
  <c r="B110" i="3"/>
  <c r="A110" i="2"/>
  <c r="A110" i="9"/>
  <c r="A110" i="6"/>
  <c r="A110" i="8"/>
  <c r="E110" i="3"/>
  <c r="A110" i="5"/>
  <c r="A110" i="10"/>
  <c r="E69" i="2" l="1"/>
  <c r="F64" i="2"/>
  <c r="D74" i="2"/>
  <c r="G59" i="2"/>
  <c r="C79" i="2"/>
  <c r="C90" i="3"/>
  <c r="D89" i="3"/>
  <c r="B111" i="3"/>
  <c r="A112" i="3"/>
  <c r="A111" i="2"/>
  <c r="A111" i="5"/>
  <c r="E111" i="3"/>
  <c r="A111" i="10"/>
  <c r="A111" i="9"/>
  <c r="A111" i="6"/>
  <c r="A111" i="8"/>
  <c r="D75" i="2" l="1"/>
  <c r="C80" i="2"/>
  <c r="F65" i="2"/>
  <c r="C91" i="3"/>
  <c r="G60" i="2"/>
  <c r="E70" i="2"/>
  <c r="D90" i="3"/>
  <c r="A113" i="3"/>
  <c r="A112" i="2"/>
  <c r="B112" i="3"/>
  <c r="E112" i="3"/>
  <c r="A112" i="5"/>
  <c r="A112" i="10"/>
  <c r="A112" i="8"/>
  <c r="A112" i="9"/>
  <c r="A112" i="6"/>
  <c r="B113" i="3" l="1"/>
  <c r="A113" i="2"/>
  <c r="A114" i="3"/>
  <c r="E113" i="3"/>
  <c r="A113" i="10"/>
  <c r="A113" i="6"/>
  <c r="A113" i="8"/>
  <c r="A113" i="9"/>
  <c r="A113" i="5"/>
  <c r="F66" i="2"/>
  <c r="D76" i="2"/>
  <c r="G61" i="2"/>
  <c r="E71" i="2"/>
  <c r="C81" i="2"/>
  <c r="C92" i="3"/>
  <c r="D91" i="3" s="1"/>
  <c r="A115" i="3" l="1"/>
  <c r="A114" i="2"/>
  <c r="B114" i="3"/>
  <c r="A114" i="8"/>
  <c r="A114" i="5"/>
  <c r="A114" i="9"/>
  <c r="A114" i="6"/>
  <c r="A114" i="10"/>
  <c r="E114" i="3"/>
  <c r="C93" i="3"/>
  <c r="F67" i="2"/>
  <c r="D77" i="2"/>
  <c r="E72" i="2"/>
  <c r="C82" i="2"/>
  <c r="G62" i="2"/>
  <c r="D78" i="2" l="1"/>
  <c r="E73" i="2"/>
  <c r="C83" i="2"/>
  <c r="F68" i="2"/>
  <c r="G63" i="2"/>
  <c r="C94" i="3"/>
  <c r="D93" i="3"/>
  <c r="A115" i="2"/>
  <c r="B115" i="3"/>
  <c r="A116" i="3"/>
  <c r="A115" i="10"/>
  <c r="A115" i="9"/>
  <c r="A115" i="6"/>
  <c r="A115" i="5"/>
  <c r="A115" i="8"/>
  <c r="E115" i="3"/>
  <c r="D92" i="3"/>
  <c r="C95" i="3" l="1"/>
  <c r="F69" i="2"/>
  <c r="D79" i="2"/>
  <c r="C84" i="2"/>
  <c r="E74" i="2"/>
  <c r="G64" i="2"/>
  <c r="D94" i="3"/>
  <c r="A117" i="3"/>
  <c r="B116" i="3"/>
  <c r="A116" i="2"/>
  <c r="A116" i="5"/>
  <c r="A116" i="10"/>
  <c r="A116" i="9"/>
  <c r="E116" i="3"/>
  <c r="A116" i="8"/>
  <c r="A116" i="6"/>
  <c r="A117" i="2" l="1"/>
  <c r="A118" i="3"/>
  <c r="B117" i="3"/>
  <c r="A117" i="6"/>
  <c r="A117" i="8"/>
  <c r="A117" i="5"/>
  <c r="A117" i="10"/>
  <c r="A117" i="9"/>
  <c r="E117" i="3"/>
  <c r="C96" i="3"/>
  <c r="D80" i="2"/>
  <c r="C85" i="2"/>
  <c r="G65" i="2"/>
  <c r="E75" i="2"/>
  <c r="F70" i="2"/>
  <c r="F71" i="2" l="1"/>
  <c r="E76" i="2"/>
  <c r="C86" i="2"/>
  <c r="C97" i="3"/>
  <c r="D81" i="2"/>
  <c r="G66" i="2"/>
  <c r="D96" i="3"/>
  <c r="B118" i="3"/>
  <c r="A118" i="2"/>
  <c r="A118" i="9"/>
  <c r="A118" i="6"/>
  <c r="E118" i="3"/>
  <c r="A118" i="8"/>
  <c r="A118" i="5"/>
  <c r="A118" i="10"/>
  <c r="A119" i="3"/>
  <c r="D95" i="3"/>
  <c r="E77" i="2" l="1"/>
  <c r="D82" i="2"/>
  <c r="F72" i="2"/>
  <c r="C98" i="3"/>
  <c r="G67" i="2"/>
  <c r="C87" i="2"/>
  <c r="D97" i="3"/>
  <c r="A119" i="5"/>
  <c r="A119" i="8"/>
  <c r="A119" i="2"/>
  <c r="B119" i="3"/>
  <c r="B119" i="2" s="1"/>
  <c r="A119" i="10"/>
  <c r="E119" i="3"/>
  <c r="A119" i="9"/>
  <c r="A119" i="6"/>
  <c r="D83" i="2" l="1"/>
  <c r="C99" i="3"/>
  <c r="D98" i="3" s="1"/>
  <c r="F73" i="2"/>
  <c r="C88" i="2"/>
  <c r="G68" i="2"/>
  <c r="E78" i="2"/>
  <c r="B119" i="5"/>
  <c r="B119" i="8" s="1"/>
  <c r="B119" i="6"/>
  <c r="B119" i="9"/>
  <c r="B119" i="10" s="1"/>
  <c r="B118" i="2"/>
  <c r="B118" i="5" l="1"/>
  <c r="B118" i="8" s="1"/>
  <c r="B118" i="6"/>
  <c r="B118" i="9"/>
  <c r="B118" i="10" s="1"/>
  <c r="B117" i="2"/>
  <c r="F74" i="2"/>
  <c r="G69" i="2"/>
  <c r="E79" i="2"/>
  <c r="C100" i="3"/>
  <c r="D99" i="3" s="1"/>
  <c r="D84" i="2"/>
  <c r="C89" i="2"/>
  <c r="B117" i="6" l="1"/>
  <c r="B117" i="9"/>
  <c r="B117" i="10" s="1"/>
  <c r="B117" i="5"/>
  <c r="B117" i="8" s="1"/>
  <c r="B116" i="2"/>
  <c r="C101" i="3"/>
  <c r="D85" i="2"/>
  <c r="E80" i="2"/>
  <c r="F75" i="2"/>
  <c r="G70" i="2"/>
  <c r="E81" i="2" l="1"/>
  <c r="D86" i="2"/>
  <c r="C102" i="3"/>
  <c r="D101" i="3" s="1"/>
  <c r="F76" i="2"/>
  <c r="G71" i="2"/>
  <c r="B116" i="9"/>
  <c r="B116" i="10" s="1"/>
  <c r="B116" i="5"/>
  <c r="B116" i="8" s="1"/>
  <c r="B116" i="6"/>
  <c r="B115" i="2"/>
  <c r="D100" i="3"/>
  <c r="F77" i="2" l="1"/>
  <c r="D87" i="2"/>
  <c r="E82" i="2"/>
  <c r="C103" i="3"/>
  <c r="G72" i="2"/>
  <c r="D102" i="3"/>
  <c r="B115" i="9"/>
  <c r="B115" i="10" s="1"/>
  <c r="B115" i="5"/>
  <c r="B115" i="8" s="1"/>
  <c r="B115" i="6"/>
  <c r="B114" i="2"/>
  <c r="G73" i="2" l="1"/>
  <c r="F78" i="2"/>
  <c r="D88" i="2"/>
  <c r="E83" i="2"/>
  <c r="C104" i="3"/>
  <c r="D103" i="3"/>
  <c r="B114" i="9"/>
  <c r="B114" i="10" s="1"/>
  <c r="B114" i="5"/>
  <c r="B114" i="8" s="1"/>
  <c r="B114" i="6"/>
  <c r="B113" i="2"/>
  <c r="F79" i="2" l="1"/>
  <c r="D89" i="2"/>
  <c r="C105" i="3"/>
  <c r="E84" i="2"/>
  <c r="G74" i="2"/>
  <c r="D104" i="3"/>
  <c r="B113" i="6"/>
  <c r="B113" i="9"/>
  <c r="B113" i="10" s="1"/>
  <c r="B113" i="5"/>
  <c r="B113" i="8" s="1"/>
  <c r="B112" i="2"/>
  <c r="E85" i="2" l="1"/>
  <c r="F80" i="2"/>
  <c r="C106" i="3"/>
  <c r="G75" i="2"/>
  <c r="D105" i="3"/>
  <c r="B112" i="5"/>
  <c r="B112" i="8" s="1"/>
  <c r="B112" i="9"/>
  <c r="B112" i="10" s="1"/>
  <c r="B112" i="6"/>
  <c r="B111" i="2"/>
  <c r="F81" i="2" l="1"/>
  <c r="C107" i="3"/>
  <c r="E86" i="2"/>
  <c r="G76" i="2"/>
  <c r="D106" i="3"/>
  <c r="B111" i="5"/>
  <c r="B111" i="8" s="1"/>
  <c r="B111" i="6"/>
  <c r="B111" i="9"/>
  <c r="B111" i="10" s="1"/>
  <c r="B110" i="2"/>
  <c r="C108" i="3" l="1"/>
  <c r="G77" i="2"/>
  <c r="F82" i="2"/>
  <c r="E87" i="2"/>
  <c r="D107" i="3"/>
  <c r="B110" i="5"/>
  <c r="B110" i="8" s="1"/>
  <c r="B110" i="6"/>
  <c r="B110" i="9"/>
  <c r="B110" i="10" s="1"/>
  <c r="B109" i="2"/>
  <c r="B109" i="6" l="1"/>
  <c r="B109" i="9"/>
  <c r="B109" i="10" s="1"/>
  <c r="B109" i="5"/>
  <c r="B109" i="8" s="1"/>
  <c r="B108" i="2"/>
  <c r="C109" i="3"/>
  <c r="F83" i="2"/>
  <c r="G78" i="2"/>
  <c r="E88" i="2"/>
  <c r="C110" i="3" l="1"/>
  <c r="E89" i="2"/>
  <c r="F84" i="2"/>
  <c r="G79" i="2"/>
  <c r="D109" i="3"/>
  <c r="B108" i="9"/>
  <c r="B108" i="10" s="1"/>
  <c r="B108" i="6"/>
  <c r="B108" i="5"/>
  <c r="B108" i="8" s="1"/>
  <c r="B107" i="2"/>
  <c r="D108" i="3"/>
  <c r="B107" i="9" l="1"/>
  <c r="B107" i="10" s="1"/>
  <c r="B107" i="5"/>
  <c r="B107" i="8" s="1"/>
  <c r="B107" i="6"/>
  <c r="B106" i="2"/>
  <c r="F85" i="2"/>
  <c r="C111" i="3"/>
  <c r="G80" i="2"/>
  <c r="D110" i="3"/>
  <c r="F86" i="2" l="1"/>
  <c r="C112" i="3"/>
  <c r="G81" i="2"/>
  <c r="D111" i="3"/>
  <c r="B106" i="9"/>
  <c r="B106" i="10" s="1"/>
  <c r="B106" i="5"/>
  <c r="B106" i="8" s="1"/>
  <c r="B106" i="6"/>
  <c r="B105" i="2"/>
  <c r="B105" i="6" l="1"/>
  <c r="B105" i="5"/>
  <c r="B105" i="8" s="1"/>
  <c r="B105" i="9"/>
  <c r="B105" i="10" s="1"/>
  <c r="B104" i="2"/>
  <c r="F87" i="2"/>
  <c r="C113" i="3"/>
  <c r="G82" i="2"/>
  <c r="D112" i="3"/>
  <c r="F88" i="2" l="1"/>
  <c r="C114" i="3"/>
  <c r="D113" i="3" s="1"/>
  <c r="G83" i="2"/>
  <c r="B104" i="5"/>
  <c r="B104" i="8" s="1"/>
  <c r="B104" i="9"/>
  <c r="B104" i="10" s="1"/>
  <c r="B104" i="6"/>
  <c r="B103" i="2"/>
  <c r="F89" i="2" l="1"/>
  <c r="G84" i="2"/>
  <c r="C115" i="3"/>
  <c r="D114" i="3" s="1"/>
  <c r="B103" i="6"/>
  <c r="B103" i="9"/>
  <c r="B103" i="10" s="1"/>
  <c r="B103" i="5"/>
  <c r="B103" i="8" s="1"/>
  <c r="B102" i="2"/>
  <c r="B102" i="5" l="1"/>
  <c r="B102" i="8" s="1"/>
  <c r="B102" i="9"/>
  <c r="B102" i="10" s="1"/>
  <c r="B102" i="6"/>
  <c r="B101" i="2"/>
  <c r="C116" i="3"/>
  <c r="G85" i="2"/>
  <c r="D115" i="3"/>
  <c r="G86" i="2" l="1"/>
  <c r="C117" i="3"/>
  <c r="D116" i="3" s="1"/>
  <c r="B101" i="5"/>
  <c r="B101" i="8" s="1"/>
  <c r="B101" i="9"/>
  <c r="B101" i="10" s="1"/>
  <c r="B101" i="6"/>
  <c r="B100" i="2"/>
  <c r="B100" i="9" l="1"/>
  <c r="B100" i="10" s="1"/>
  <c r="B100" i="5"/>
  <c r="B100" i="8" s="1"/>
  <c r="B100" i="6"/>
  <c r="B99" i="2"/>
  <c r="G87" i="2"/>
  <c r="C118" i="3"/>
  <c r="D117" i="3"/>
  <c r="G88" i="2" l="1"/>
  <c r="C119" i="3"/>
  <c r="D118" i="3"/>
  <c r="B99" i="6"/>
  <c r="B99" i="9"/>
  <c r="B99" i="10" s="1"/>
  <c r="B99" i="5"/>
  <c r="B99" i="8" s="1"/>
  <c r="B98" i="2"/>
  <c r="B98" i="5" l="1"/>
  <c r="B98" i="8" s="1"/>
  <c r="B98" i="9"/>
  <c r="B98" i="10" s="1"/>
  <c r="B98" i="6"/>
  <c r="B97" i="2"/>
  <c r="G89" i="2"/>
  <c r="D119" i="3"/>
  <c r="B97" i="5" l="1"/>
  <c r="B97" i="8" s="1"/>
  <c r="B97" i="9"/>
  <c r="B97" i="10" s="1"/>
  <c r="B97" i="6"/>
  <c r="B96" i="2"/>
  <c r="B96" i="9" l="1"/>
  <c r="B96" i="10" s="1"/>
  <c r="B96" i="5"/>
  <c r="B96" i="8" s="1"/>
  <c r="B96" i="6"/>
  <c r="B95" i="2"/>
  <c r="B95" i="6" l="1"/>
  <c r="B95" i="5"/>
  <c r="B95" i="8" s="1"/>
  <c r="B95" i="9"/>
  <c r="B95" i="10" s="1"/>
  <c r="B94" i="2"/>
  <c r="B94" i="5" l="1"/>
  <c r="B94" i="8" s="1"/>
  <c r="B94" i="9"/>
  <c r="B94" i="10" s="1"/>
  <c r="B94" i="6"/>
  <c r="B93" i="2"/>
  <c r="B93" i="5" l="1"/>
  <c r="B93" i="8" s="1"/>
  <c r="B93" i="6"/>
  <c r="B93" i="9"/>
  <c r="B93" i="10" s="1"/>
  <c r="B92" i="2"/>
  <c r="B92" i="9" l="1"/>
  <c r="B92" i="10" s="1"/>
  <c r="B92" i="6"/>
  <c r="B92" i="5"/>
  <c r="B92" i="8" s="1"/>
  <c r="B91" i="2"/>
  <c r="B91" i="5" l="1"/>
  <c r="B91" i="8" s="1"/>
  <c r="B91" i="6"/>
  <c r="B91" i="9"/>
  <c r="B91" i="10" s="1"/>
  <c r="B90" i="2"/>
  <c r="B90" i="5" l="1"/>
  <c r="B90" i="8" s="1"/>
  <c r="B90" i="6"/>
  <c r="B90" i="9"/>
  <c r="B90" i="10" s="1"/>
  <c r="B89" i="2"/>
  <c r="L89" i="2" l="1"/>
  <c r="G89" i="6" s="1"/>
  <c r="L89" i="6" s="1"/>
  <c r="B89" i="5"/>
  <c r="B89" i="9"/>
  <c r="H89" i="2"/>
  <c r="C89" i="6" s="1"/>
  <c r="H89" i="6" s="1"/>
  <c r="J89" i="2"/>
  <c r="E89" i="6" s="1"/>
  <c r="J89" i="6" s="1"/>
  <c r="B89" i="6"/>
  <c r="I89" i="2"/>
  <c r="D89" i="6" s="1"/>
  <c r="I89" i="6" s="1"/>
  <c r="K89" i="2"/>
  <c r="F89" i="6" s="1"/>
  <c r="K89" i="6" s="1"/>
  <c r="B88" i="2"/>
  <c r="B89" i="10" l="1"/>
  <c r="D89" i="9"/>
  <c r="D89" i="10" s="1"/>
  <c r="I89" i="10" s="1"/>
  <c r="C89" i="9"/>
  <c r="C89" i="10" s="1"/>
  <c r="H89" i="10" s="1"/>
  <c r="F89" i="9"/>
  <c r="F89" i="10" s="1"/>
  <c r="K89" i="10" s="1"/>
  <c r="G89" i="9"/>
  <c r="G89" i="10" s="1"/>
  <c r="L89" i="10" s="1"/>
  <c r="E89" i="9"/>
  <c r="E89" i="10" s="1"/>
  <c r="J89" i="10" s="1"/>
  <c r="E89" i="5"/>
  <c r="E89" i="8" s="1"/>
  <c r="J89" i="8" s="1"/>
  <c r="G89" i="5"/>
  <c r="G89" i="8" s="1"/>
  <c r="L89" i="8" s="1"/>
  <c r="F89" i="5"/>
  <c r="F89" i="8" s="1"/>
  <c r="K89" i="8" s="1"/>
  <c r="D89" i="5"/>
  <c r="D89" i="8" s="1"/>
  <c r="I89" i="8" s="1"/>
  <c r="C89" i="5"/>
  <c r="C89" i="8" s="1"/>
  <c r="H89" i="8" s="1"/>
  <c r="B89" i="8"/>
  <c r="J88" i="2"/>
  <c r="E88" i="6" s="1"/>
  <c r="J88" i="6" s="1"/>
  <c r="L88" i="2"/>
  <c r="G88" i="6" s="1"/>
  <c r="L88" i="6" s="1"/>
  <c r="B88" i="5"/>
  <c r="B88" i="6"/>
  <c r="K88" i="2"/>
  <c r="F88" i="6" s="1"/>
  <c r="K88" i="6" s="1"/>
  <c r="B88" i="9"/>
  <c r="I88" i="2"/>
  <c r="D88" i="6" s="1"/>
  <c r="I88" i="6" s="1"/>
  <c r="H88" i="2"/>
  <c r="C88" i="6" s="1"/>
  <c r="H88" i="6" s="1"/>
  <c r="B87" i="2"/>
  <c r="G88" i="5" l="1"/>
  <c r="G88" i="8" s="1"/>
  <c r="L88" i="8" s="1"/>
  <c r="C88" i="5"/>
  <c r="C88" i="8" s="1"/>
  <c r="H88" i="8" s="1"/>
  <c r="F88" i="5"/>
  <c r="F88" i="8" s="1"/>
  <c r="K88" i="8" s="1"/>
  <c r="E88" i="5"/>
  <c r="E88" i="8" s="1"/>
  <c r="J88" i="8" s="1"/>
  <c r="D88" i="5"/>
  <c r="D88" i="8" s="1"/>
  <c r="I88" i="8" s="1"/>
  <c r="B88" i="8"/>
  <c r="J87" i="2"/>
  <c r="E87" i="6" s="1"/>
  <c r="J87" i="6" s="1"/>
  <c r="B87" i="5"/>
  <c r="B87" i="9"/>
  <c r="H87" i="2"/>
  <c r="C87" i="6" s="1"/>
  <c r="H87" i="6" s="1"/>
  <c r="I87" i="2"/>
  <c r="D87" i="6" s="1"/>
  <c r="I87" i="6" s="1"/>
  <c r="L87" i="2"/>
  <c r="G87" i="6" s="1"/>
  <c r="L87" i="6" s="1"/>
  <c r="K87" i="2"/>
  <c r="F87" i="6" s="1"/>
  <c r="K87" i="6" s="1"/>
  <c r="B87" i="6"/>
  <c r="B86" i="2"/>
  <c r="C88" i="9"/>
  <c r="C88" i="10" s="1"/>
  <c r="H88" i="10" s="1"/>
  <c r="D88" i="9"/>
  <c r="D88" i="10" s="1"/>
  <c r="I88" i="10" s="1"/>
  <c r="F88" i="9"/>
  <c r="F88" i="10" s="1"/>
  <c r="K88" i="10" s="1"/>
  <c r="G88" i="9"/>
  <c r="G88" i="10" s="1"/>
  <c r="L88" i="10" s="1"/>
  <c r="B88" i="10"/>
  <c r="E88" i="9"/>
  <c r="E88" i="10" s="1"/>
  <c r="J88" i="10" s="1"/>
  <c r="E87" i="5" l="1"/>
  <c r="E87" i="8" s="1"/>
  <c r="J87" i="8" s="1"/>
  <c r="D87" i="5"/>
  <c r="D87" i="8" s="1"/>
  <c r="I87" i="8" s="1"/>
  <c r="F87" i="5"/>
  <c r="F87" i="8" s="1"/>
  <c r="K87" i="8" s="1"/>
  <c r="G87" i="5"/>
  <c r="G87" i="8" s="1"/>
  <c r="L87" i="8" s="1"/>
  <c r="C87" i="5"/>
  <c r="C87" i="8" s="1"/>
  <c r="H87" i="8" s="1"/>
  <c r="B87" i="8"/>
  <c r="K86" i="2"/>
  <c r="F86" i="6" s="1"/>
  <c r="K86" i="6" s="1"/>
  <c r="B86" i="6"/>
  <c r="B86" i="9"/>
  <c r="I86" i="2"/>
  <c r="D86" i="6" s="1"/>
  <c r="I86" i="6" s="1"/>
  <c r="L86" i="2"/>
  <c r="G86" i="6" s="1"/>
  <c r="L86" i="6" s="1"/>
  <c r="H86" i="2"/>
  <c r="C86" i="6" s="1"/>
  <c r="H86" i="6" s="1"/>
  <c r="B86" i="5"/>
  <c r="J86" i="2"/>
  <c r="E86" i="6" s="1"/>
  <c r="J86" i="6" s="1"/>
  <c r="B85" i="2"/>
  <c r="G87" i="9"/>
  <c r="G87" i="10" s="1"/>
  <c r="L87" i="10" s="1"/>
  <c r="C87" i="9"/>
  <c r="C87" i="10" s="1"/>
  <c r="H87" i="10" s="1"/>
  <c r="F87" i="9"/>
  <c r="F87" i="10" s="1"/>
  <c r="K87" i="10" s="1"/>
  <c r="E87" i="9"/>
  <c r="E87" i="10" s="1"/>
  <c r="J87" i="10" s="1"/>
  <c r="D87" i="9"/>
  <c r="D87" i="10" s="1"/>
  <c r="I87" i="10" s="1"/>
  <c r="B87" i="10"/>
  <c r="B85" i="5" l="1"/>
  <c r="B85" i="9"/>
  <c r="H85" i="2"/>
  <c r="C85" i="6" s="1"/>
  <c r="H85" i="6" s="1"/>
  <c r="J85" i="2"/>
  <c r="E85" i="6" s="1"/>
  <c r="J85" i="6" s="1"/>
  <c r="L85" i="2"/>
  <c r="G85" i="6" s="1"/>
  <c r="L85" i="6" s="1"/>
  <c r="B85" i="6"/>
  <c r="I85" i="2"/>
  <c r="D85" i="6" s="1"/>
  <c r="I85" i="6" s="1"/>
  <c r="K85" i="2"/>
  <c r="F85" i="6" s="1"/>
  <c r="K85" i="6" s="1"/>
  <c r="B84" i="2"/>
  <c r="D86" i="5"/>
  <c r="D86" i="8" s="1"/>
  <c r="I86" i="8" s="1"/>
  <c r="B86" i="8"/>
  <c r="G86" i="5"/>
  <c r="G86" i="8" s="1"/>
  <c r="L86" i="8" s="1"/>
  <c r="E86" i="5"/>
  <c r="E86" i="8" s="1"/>
  <c r="J86" i="8" s="1"/>
  <c r="F86" i="5"/>
  <c r="F86" i="8" s="1"/>
  <c r="K86" i="8" s="1"/>
  <c r="C86" i="5"/>
  <c r="C86" i="8" s="1"/>
  <c r="H86" i="8" s="1"/>
  <c r="E86" i="9"/>
  <c r="E86" i="10" s="1"/>
  <c r="J86" i="10" s="1"/>
  <c r="B86" i="10"/>
  <c r="D86" i="9"/>
  <c r="D86" i="10" s="1"/>
  <c r="I86" i="10" s="1"/>
  <c r="G86" i="9"/>
  <c r="G86" i="10" s="1"/>
  <c r="L86" i="10" s="1"/>
  <c r="C86" i="9"/>
  <c r="C86" i="10" s="1"/>
  <c r="H86" i="10" s="1"/>
  <c r="F86" i="9"/>
  <c r="F86" i="10" s="1"/>
  <c r="K86" i="10" s="1"/>
  <c r="G85" i="9" l="1"/>
  <c r="G85" i="10" s="1"/>
  <c r="L85" i="10" s="1"/>
  <c r="E85" i="9"/>
  <c r="E85" i="10" s="1"/>
  <c r="J85" i="10" s="1"/>
  <c r="D85" i="9"/>
  <c r="D85" i="10" s="1"/>
  <c r="I85" i="10" s="1"/>
  <c r="C85" i="9"/>
  <c r="C85" i="10" s="1"/>
  <c r="H85" i="10" s="1"/>
  <c r="B85" i="10"/>
  <c r="F85" i="9"/>
  <c r="F85" i="10" s="1"/>
  <c r="K85" i="10" s="1"/>
  <c r="H84" i="2"/>
  <c r="C84" i="6" s="1"/>
  <c r="H84" i="6" s="1"/>
  <c r="J84" i="2"/>
  <c r="E84" i="6" s="1"/>
  <c r="J84" i="6" s="1"/>
  <c r="B84" i="9"/>
  <c r="L84" i="2"/>
  <c r="G84" i="6" s="1"/>
  <c r="L84" i="6" s="1"/>
  <c r="I84" i="2"/>
  <c r="D84" i="6" s="1"/>
  <c r="I84" i="6" s="1"/>
  <c r="K84" i="2"/>
  <c r="F84" i="6" s="1"/>
  <c r="K84" i="6" s="1"/>
  <c r="B84" i="5"/>
  <c r="B84" i="6"/>
  <c r="B83" i="2"/>
  <c r="C85" i="5"/>
  <c r="C85" i="8" s="1"/>
  <c r="H85" i="8" s="1"/>
  <c r="F85" i="5"/>
  <c r="F85" i="8" s="1"/>
  <c r="K85" i="8" s="1"/>
  <c r="E85" i="5"/>
  <c r="E85" i="8" s="1"/>
  <c r="J85" i="8" s="1"/>
  <c r="G85" i="5"/>
  <c r="G85" i="8" s="1"/>
  <c r="L85" i="8" s="1"/>
  <c r="D85" i="5"/>
  <c r="D85" i="8" s="1"/>
  <c r="I85" i="8" s="1"/>
  <c r="B85" i="8"/>
  <c r="D84" i="9" l="1"/>
  <c r="D84" i="10" s="1"/>
  <c r="I84" i="10" s="1"/>
  <c r="F84" i="9"/>
  <c r="F84" i="10" s="1"/>
  <c r="K84" i="10" s="1"/>
  <c r="C84" i="9"/>
  <c r="C84" i="10" s="1"/>
  <c r="H84" i="10" s="1"/>
  <c r="E84" i="9"/>
  <c r="E84" i="10" s="1"/>
  <c r="J84" i="10" s="1"/>
  <c r="G84" i="9"/>
  <c r="G84" i="10" s="1"/>
  <c r="L84" i="10" s="1"/>
  <c r="B84" i="10"/>
  <c r="J83" i="2"/>
  <c r="E83" i="6" s="1"/>
  <c r="J83" i="6" s="1"/>
  <c r="H83" i="2"/>
  <c r="C83" i="6" s="1"/>
  <c r="H83" i="6" s="1"/>
  <c r="I83" i="2"/>
  <c r="D83" i="6" s="1"/>
  <c r="I83" i="6" s="1"/>
  <c r="B83" i="5"/>
  <c r="K83" i="2"/>
  <c r="F83" i="6" s="1"/>
  <c r="K83" i="6" s="1"/>
  <c r="B83" i="6"/>
  <c r="B83" i="9"/>
  <c r="L83" i="2"/>
  <c r="G83" i="6" s="1"/>
  <c r="L83" i="6" s="1"/>
  <c r="B82" i="2"/>
  <c r="E84" i="5"/>
  <c r="E84" i="8" s="1"/>
  <c r="J84" i="8" s="1"/>
  <c r="F84" i="5"/>
  <c r="F84" i="8" s="1"/>
  <c r="K84" i="8" s="1"/>
  <c r="C84" i="5"/>
  <c r="C84" i="8" s="1"/>
  <c r="H84" i="8" s="1"/>
  <c r="G84" i="5"/>
  <c r="G84" i="8" s="1"/>
  <c r="L84" i="8" s="1"/>
  <c r="D84" i="5"/>
  <c r="D84" i="8" s="1"/>
  <c r="I84" i="8" s="1"/>
  <c r="B84" i="8"/>
  <c r="L82" i="2" l="1"/>
  <c r="G82" i="6" s="1"/>
  <c r="L82" i="6" s="1"/>
  <c r="K82" i="2"/>
  <c r="F82" i="6" s="1"/>
  <c r="K82" i="6" s="1"/>
  <c r="J82" i="2"/>
  <c r="E82" i="6" s="1"/>
  <c r="J82" i="6" s="1"/>
  <c r="B82" i="5"/>
  <c r="B82" i="6"/>
  <c r="B82" i="9"/>
  <c r="I82" i="2"/>
  <c r="D82" i="6" s="1"/>
  <c r="I82" i="6" s="1"/>
  <c r="H82" i="2"/>
  <c r="C82" i="6" s="1"/>
  <c r="H82" i="6" s="1"/>
  <c r="B81" i="2"/>
  <c r="C83" i="9"/>
  <c r="C83" i="10" s="1"/>
  <c r="H83" i="10" s="1"/>
  <c r="E83" i="9"/>
  <c r="E83" i="10" s="1"/>
  <c r="J83" i="10" s="1"/>
  <c r="G83" i="9"/>
  <c r="G83" i="10" s="1"/>
  <c r="L83" i="10" s="1"/>
  <c r="D83" i="9"/>
  <c r="D83" i="10" s="1"/>
  <c r="I83" i="10" s="1"/>
  <c r="F83" i="9"/>
  <c r="F83" i="10" s="1"/>
  <c r="K83" i="10" s="1"/>
  <c r="B83" i="10"/>
  <c r="C83" i="5"/>
  <c r="C83" i="8" s="1"/>
  <c r="H83" i="8" s="1"/>
  <c r="D83" i="5"/>
  <c r="D83" i="8" s="1"/>
  <c r="I83" i="8" s="1"/>
  <c r="B83" i="8"/>
  <c r="G83" i="5"/>
  <c r="G83" i="8" s="1"/>
  <c r="L83" i="8" s="1"/>
  <c r="F83" i="5"/>
  <c r="F83" i="8" s="1"/>
  <c r="K83" i="8" s="1"/>
  <c r="E83" i="5"/>
  <c r="E83" i="8" s="1"/>
  <c r="J83" i="8" s="1"/>
  <c r="E82" i="9" l="1"/>
  <c r="E82" i="10" s="1"/>
  <c r="J82" i="10" s="1"/>
  <c r="D82" i="9"/>
  <c r="D82" i="10" s="1"/>
  <c r="I82" i="10" s="1"/>
  <c r="G82" i="9"/>
  <c r="G82" i="10" s="1"/>
  <c r="L82" i="10" s="1"/>
  <c r="F82" i="9"/>
  <c r="F82" i="10" s="1"/>
  <c r="K82" i="10" s="1"/>
  <c r="C82" i="9"/>
  <c r="C82" i="10" s="1"/>
  <c r="H82" i="10" s="1"/>
  <c r="B82" i="10"/>
  <c r="G82" i="5"/>
  <c r="G82" i="8" s="1"/>
  <c r="L82" i="8" s="1"/>
  <c r="F82" i="5"/>
  <c r="F82" i="8" s="1"/>
  <c r="K82" i="8" s="1"/>
  <c r="B82" i="8"/>
  <c r="C82" i="5"/>
  <c r="C82" i="8" s="1"/>
  <c r="H82" i="8" s="1"/>
  <c r="E82" i="5"/>
  <c r="E82" i="8" s="1"/>
  <c r="J82" i="8" s="1"/>
  <c r="D82" i="5"/>
  <c r="D82" i="8" s="1"/>
  <c r="I82" i="8" s="1"/>
  <c r="H81" i="2"/>
  <c r="C81" i="6" s="1"/>
  <c r="H81" i="6" s="1"/>
  <c r="K81" i="2"/>
  <c r="F81" i="6" s="1"/>
  <c r="K81" i="6" s="1"/>
  <c r="I81" i="2"/>
  <c r="D81" i="6" s="1"/>
  <c r="I81" i="6" s="1"/>
  <c r="B81" i="9"/>
  <c r="B81" i="5"/>
  <c r="J81" i="2"/>
  <c r="E81" i="6" s="1"/>
  <c r="J81" i="6" s="1"/>
  <c r="L81" i="2"/>
  <c r="G81" i="6" s="1"/>
  <c r="L81" i="6" s="1"/>
  <c r="B81" i="6"/>
  <c r="B80" i="2"/>
  <c r="C81" i="9" l="1"/>
  <c r="C81" i="10" s="1"/>
  <c r="H81" i="10" s="1"/>
  <c r="F81" i="9"/>
  <c r="F81" i="10" s="1"/>
  <c r="K81" i="10" s="1"/>
  <c r="B81" i="10"/>
  <c r="E81" i="9"/>
  <c r="E81" i="10" s="1"/>
  <c r="J81" i="10" s="1"/>
  <c r="G81" i="9"/>
  <c r="G81" i="10" s="1"/>
  <c r="L81" i="10" s="1"/>
  <c r="D81" i="9"/>
  <c r="D81" i="10" s="1"/>
  <c r="I81" i="10" s="1"/>
  <c r="I80" i="2"/>
  <c r="D80" i="6" s="1"/>
  <c r="I80" i="6" s="1"/>
  <c r="H80" i="2"/>
  <c r="C80" i="6" s="1"/>
  <c r="H80" i="6" s="1"/>
  <c r="B80" i="6"/>
  <c r="B80" i="9"/>
  <c r="K80" i="2"/>
  <c r="F80" i="6" s="1"/>
  <c r="K80" i="6" s="1"/>
  <c r="J80" i="2"/>
  <c r="E80" i="6" s="1"/>
  <c r="J80" i="6" s="1"/>
  <c r="L80" i="2"/>
  <c r="G80" i="6" s="1"/>
  <c r="L80" i="6" s="1"/>
  <c r="B80" i="5"/>
  <c r="B79" i="2"/>
  <c r="F81" i="5"/>
  <c r="F81" i="8" s="1"/>
  <c r="K81" i="8" s="1"/>
  <c r="C81" i="5"/>
  <c r="C81" i="8" s="1"/>
  <c r="H81" i="8" s="1"/>
  <c r="B81" i="8"/>
  <c r="D81" i="5"/>
  <c r="D81" i="8" s="1"/>
  <c r="I81" i="8" s="1"/>
  <c r="E81" i="5"/>
  <c r="E81" i="8" s="1"/>
  <c r="J81" i="8" s="1"/>
  <c r="G81" i="5"/>
  <c r="G81" i="8" s="1"/>
  <c r="L81" i="8" s="1"/>
  <c r="B79" i="9" l="1"/>
  <c r="H79" i="2"/>
  <c r="C79" i="6" s="1"/>
  <c r="H79" i="6" s="1"/>
  <c r="L79" i="2"/>
  <c r="G79" i="6" s="1"/>
  <c r="L79" i="6" s="1"/>
  <c r="I79" i="2"/>
  <c r="D79" i="6" s="1"/>
  <c r="I79" i="6" s="1"/>
  <c r="B79" i="5"/>
  <c r="J79" i="2"/>
  <c r="E79" i="6" s="1"/>
  <c r="J79" i="6" s="1"/>
  <c r="K79" i="2"/>
  <c r="F79" i="6" s="1"/>
  <c r="K79" i="6" s="1"/>
  <c r="B79" i="6"/>
  <c r="B78" i="2"/>
  <c r="C80" i="5"/>
  <c r="C80" i="8" s="1"/>
  <c r="H80" i="8" s="1"/>
  <c r="E80" i="5"/>
  <c r="E80" i="8" s="1"/>
  <c r="J80" i="8" s="1"/>
  <c r="G80" i="5"/>
  <c r="G80" i="8" s="1"/>
  <c r="L80" i="8" s="1"/>
  <c r="D80" i="5"/>
  <c r="D80" i="8" s="1"/>
  <c r="I80" i="8" s="1"/>
  <c r="F80" i="5"/>
  <c r="F80" i="8" s="1"/>
  <c r="K80" i="8" s="1"/>
  <c r="B80" i="8"/>
  <c r="B80" i="10"/>
  <c r="E80" i="9"/>
  <c r="E80" i="10" s="1"/>
  <c r="J80" i="10" s="1"/>
  <c r="D80" i="9"/>
  <c r="D80" i="10" s="1"/>
  <c r="I80" i="10" s="1"/>
  <c r="C80" i="9"/>
  <c r="C80" i="10" s="1"/>
  <c r="H80" i="10" s="1"/>
  <c r="G80" i="9"/>
  <c r="G80" i="10" s="1"/>
  <c r="L80" i="10" s="1"/>
  <c r="F80" i="9"/>
  <c r="F80" i="10" s="1"/>
  <c r="K80" i="10" s="1"/>
  <c r="G79" i="5" l="1"/>
  <c r="G79" i="8" s="1"/>
  <c r="L79" i="8" s="1"/>
  <c r="F79" i="5"/>
  <c r="F79" i="8" s="1"/>
  <c r="K79" i="8" s="1"/>
  <c r="E79" i="5"/>
  <c r="E79" i="8" s="1"/>
  <c r="J79" i="8" s="1"/>
  <c r="D79" i="5"/>
  <c r="D79" i="8" s="1"/>
  <c r="I79" i="8" s="1"/>
  <c r="C79" i="5"/>
  <c r="C79" i="8" s="1"/>
  <c r="H79" i="8" s="1"/>
  <c r="B79" i="8"/>
  <c r="B78" i="5"/>
  <c r="L78" i="2"/>
  <c r="G78" i="6" s="1"/>
  <c r="L78" i="6" s="1"/>
  <c r="H78" i="2"/>
  <c r="C78" i="6" s="1"/>
  <c r="H78" i="6" s="1"/>
  <c r="B78" i="6"/>
  <c r="J78" i="2"/>
  <c r="E78" i="6" s="1"/>
  <c r="J78" i="6" s="1"/>
  <c r="B78" i="9"/>
  <c r="I78" i="2"/>
  <c r="D78" i="6" s="1"/>
  <c r="I78" i="6" s="1"/>
  <c r="K78" i="2"/>
  <c r="F78" i="6" s="1"/>
  <c r="K78" i="6" s="1"/>
  <c r="B77" i="2"/>
  <c r="D79" i="9"/>
  <c r="D79" i="10" s="1"/>
  <c r="I79" i="10" s="1"/>
  <c r="E79" i="9"/>
  <c r="E79" i="10" s="1"/>
  <c r="J79" i="10" s="1"/>
  <c r="G79" i="9"/>
  <c r="G79" i="10" s="1"/>
  <c r="L79" i="10" s="1"/>
  <c r="F79" i="9"/>
  <c r="F79" i="10" s="1"/>
  <c r="K79" i="10" s="1"/>
  <c r="C79" i="9"/>
  <c r="C79" i="10" s="1"/>
  <c r="H79" i="10" s="1"/>
  <c r="B79" i="10"/>
  <c r="K77" i="2" l="1"/>
  <c r="F77" i="6" s="1"/>
  <c r="K77" i="6" s="1"/>
  <c r="B77" i="5"/>
  <c r="J77" i="2"/>
  <c r="E77" i="6" s="1"/>
  <c r="J77" i="6" s="1"/>
  <c r="B77" i="6"/>
  <c r="I77" i="2"/>
  <c r="D77" i="6" s="1"/>
  <c r="I77" i="6" s="1"/>
  <c r="H77" i="2"/>
  <c r="C77" i="6" s="1"/>
  <c r="H77" i="6" s="1"/>
  <c r="B77" i="9"/>
  <c r="L77" i="2"/>
  <c r="G77" i="6" s="1"/>
  <c r="L77" i="6" s="1"/>
  <c r="B76" i="2"/>
  <c r="C78" i="5"/>
  <c r="C78" i="8" s="1"/>
  <c r="H78" i="8" s="1"/>
  <c r="G78" i="5"/>
  <c r="G78" i="8" s="1"/>
  <c r="L78" i="8" s="1"/>
  <c r="B78" i="8"/>
  <c r="E78" i="5"/>
  <c r="E78" i="8" s="1"/>
  <c r="J78" i="8" s="1"/>
  <c r="D78" i="5"/>
  <c r="D78" i="8" s="1"/>
  <c r="I78" i="8" s="1"/>
  <c r="F78" i="5"/>
  <c r="F78" i="8" s="1"/>
  <c r="K78" i="8" s="1"/>
  <c r="B78" i="10"/>
  <c r="C78" i="9"/>
  <c r="C78" i="10" s="1"/>
  <c r="H78" i="10" s="1"/>
  <c r="E78" i="9"/>
  <c r="E78" i="10" s="1"/>
  <c r="J78" i="10" s="1"/>
  <c r="G78" i="9"/>
  <c r="G78" i="10" s="1"/>
  <c r="L78" i="10" s="1"/>
  <c r="D78" i="9"/>
  <c r="D78" i="10" s="1"/>
  <c r="I78" i="10" s="1"/>
  <c r="F78" i="9"/>
  <c r="F78" i="10" s="1"/>
  <c r="K78" i="10" s="1"/>
  <c r="B77" i="10" l="1"/>
  <c r="D77" i="9"/>
  <c r="D77" i="10" s="1"/>
  <c r="I77" i="10" s="1"/>
  <c r="F77" i="9"/>
  <c r="F77" i="10" s="1"/>
  <c r="K77" i="10" s="1"/>
  <c r="C77" i="9"/>
  <c r="C77" i="10" s="1"/>
  <c r="H77" i="10" s="1"/>
  <c r="E77" i="9"/>
  <c r="E77" i="10" s="1"/>
  <c r="J77" i="10" s="1"/>
  <c r="G77" i="9"/>
  <c r="G77" i="10" s="1"/>
  <c r="L77" i="10" s="1"/>
  <c r="D77" i="5"/>
  <c r="D77" i="8" s="1"/>
  <c r="I77" i="8" s="1"/>
  <c r="F77" i="5"/>
  <c r="F77" i="8" s="1"/>
  <c r="K77" i="8" s="1"/>
  <c r="C77" i="5"/>
  <c r="C77" i="8" s="1"/>
  <c r="H77" i="8" s="1"/>
  <c r="E77" i="5"/>
  <c r="E77" i="8" s="1"/>
  <c r="J77" i="8" s="1"/>
  <c r="B77" i="8"/>
  <c r="G77" i="5"/>
  <c r="G77" i="8" s="1"/>
  <c r="L77" i="8" s="1"/>
  <c r="L76" i="2"/>
  <c r="G76" i="6" s="1"/>
  <c r="L76" i="6" s="1"/>
  <c r="B76" i="9"/>
  <c r="B76" i="5"/>
  <c r="K76" i="2"/>
  <c r="F76" i="6" s="1"/>
  <c r="K76" i="6" s="1"/>
  <c r="H76" i="2"/>
  <c r="C76" i="6" s="1"/>
  <c r="H76" i="6" s="1"/>
  <c r="B76" i="6"/>
  <c r="I76" i="2"/>
  <c r="D76" i="6" s="1"/>
  <c r="I76" i="6" s="1"/>
  <c r="J76" i="2"/>
  <c r="E76" i="6" s="1"/>
  <c r="J76" i="6" s="1"/>
  <c r="B75" i="2"/>
  <c r="B76" i="10" l="1"/>
  <c r="E76" i="9"/>
  <c r="E76" i="10" s="1"/>
  <c r="J76" i="10" s="1"/>
  <c r="G76" i="9"/>
  <c r="G76" i="10" s="1"/>
  <c r="L76" i="10" s="1"/>
  <c r="D76" i="9"/>
  <c r="D76" i="10" s="1"/>
  <c r="I76" i="10" s="1"/>
  <c r="F76" i="9"/>
  <c r="F76" i="10" s="1"/>
  <c r="K76" i="10" s="1"/>
  <c r="C76" i="9"/>
  <c r="C76" i="10" s="1"/>
  <c r="H76" i="10" s="1"/>
  <c r="I75" i="2"/>
  <c r="D75" i="6" s="1"/>
  <c r="I75" i="6" s="1"/>
  <c r="B75" i="9"/>
  <c r="B75" i="5"/>
  <c r="H75" i="2"/>
  <c r="C75" i="6" s="1"/>
  <c r="H75" i="6" s="1"/>
  <c r="B75" i="6"/>
  <c r="J75" i="2"/>
  <c r="E75" i="6" s="1"/>
  <c r="J75" i="6" s="1"/>
  <c r="L75" i="2"/>
  <c r="G75" i="6" s="1"/>
  <c r="L75" i="6" s="1"/>
  <c r="K75" i="2"/>
  <c r="F75" i="6" s="1"/>
  <c r="K75" i="6" s="1"/>
  <c r="B74" i="2"/>
  <c r="B76" i="8"/>
  <c r="D76" i="5"/>
  <c r="D76" i="8" s="1"/>
  <c r="I76" i="8" s="1"/>
  <c r="F76" i="5"/>
  <c r="F76" i="8" s="1"/>
  <c r="K76" i="8" s="1"/>
  <c r="C76" i="5"/>
  <c r="C76" i="8" s="1"/>
  <c r="H76" i="8" s="1"/>
  <c r="E76" i="5"/>
  <c r="E76" i="8" s="1"/>
  <c r="J76" i="8" s="1"/>
  <c r="G76" i="5"/>
  <c r="G76" i="8" s="1"/>
  <c r="L76" i="8" s="1"/>
  <c r="G75" i="9" l="1"/>
  <c r="G75" i="10" s="1"/>
  <c r="L75" i="10" s="1"/>
  <c r="B75" i="10"/>
  <c r="F75" i="9"/>
  <c r="F75" i="10" s="1"/>
  <c r="K75" i="10" s="1"/>
  <c r="C75" i="9"/>
  <c r="C75" i="10" s="1"/>
  <c r="H75" i="10" s="1"/>
  <c r="E75" i="9"/>
  <c r="E75" i="10" s="1"/>
  <c r="J75" i="10" s="1"/>
  <c r="D75" i="9"/>
  <c r="D75" i="10" s="1"/>
  <c r="I75" i="10" s="1"/>
  <c r="H74" i="2"/>
  <c r="C74" i="6" s="1"/>
  <c r="H74" i="6" s="1"/>
  <c r="J74" i="2"/>
  <c r="E74" i="6" s="1"/>
  <c r="J74" i="6" s="1"/>
  <c r="L74" i="2"/>
  <c r="G74" i="6" s="1"/>
  <c r="L74" i="6" s="1"/>
  <c r="B74" i="9"/>
  <c r="B74" i="5"/>
  <c r="I74" i="2"/>
  <c r="D74" i="6" s="1"/>
  <c r="I74" i="6" s="1"/>
  <c r="B74" i="6"/>
  <c r="K74" i="2"/>
  <c r="F74" i="6" s="1"/>
  <c r="K74" i="6" s="1"/>
  <c r="B73" i="2"/>
  <c r="G75" i="5"/>
  <c r="G75" i="8" s="1"/>
  <c r="L75" i="8" s="1"/>
  <c r="F75" i="5"/>
  <c r="F75" i="8" s="1"/>
  <c r="K75" i="8" s="1"/>
  <c r="B75" i="8"/>
  <c r="C75" i="5"/>
  <c r="C75" i="8" s="1"/>
  <c r="H75" i="8" s="1"/>
  <c r="E75" i="5"/>
  <c r="E75" i="8" s="1"/>
  <c r="J75" i="8" s="1"/>
  <c r="D75" i="5"/>
  <c r="D75" i="8" s="1"/>
  <c r="I75" i="8" s="1"/>
  <c r="D74" i="5" l="1"/>
  <c r="D74" i="8" s="1"/>
  <c r="I74" i="8" s="1"/>
  <c r="F74" i="5"/>
  <c r="F74" i="8" s="1"/>
  <c r="K74" i="8" s="1"/>
  <c r="C74" i="5"/>
  <c r="C74" i="8" s="1"/>
  <c r="H74" i="8" s="1"/>
  <c r="B74" i="8"/>
  <c r="E74" i="5"/>
  <c r="E74" i="8" s="1"/>
  <c r="J74" i="8" s="1"/>
  <c r="G74" i="5"/>
  <c r="G74" i="8" s="1"/>
  <c r="L74" i="8" s="1"/>
  <c r="I73" i="2"/>
  <c r="D73" i="6" s="1"/>
  <c r="I73" i="6" s="1"/>
  <c r="B73" i="6"/>
  <c r="J73" i="2"/>
  <c r="E73" i="6" s="1"/>
  <c r="J73" i="6" s="1"/>
  <c r="B73" i="5"/>
  <c r="B73" i="9"/>
  <c r="H73" i="2"/>
  <c r="C73" i="6" s="1"/>
  <c r="H73" i="6" s="1"/>
  <c r="L73" i="2"/>
  <c r="G73" i="6" s="1"/>
  <c r="L73" i="6" s="1"/>
  <c r="K73" i="2"/>
  <c r="F73" i="6" s="1"/>
  <c r="K73" i="6" s="1"/>
  <c r="B72" i="2"/>
  <c r="G74" i="9"/>
  <c r="G74" i="10" s="1"/>
  <c r="L74" i="10" s="1"/>
  <c r="B74" i="10"/>
  <c r="D74" i="9"/>
  <c r="D74" i="10" s="1"/>
  <c r="I74" i="10" s="1"/>
  <c r="C74" i="9"/>
  <c r="C74" i="10" s="1"/>
  <c r="H74" i="10" s="1"/>
  <c r="F74" i="9"/>
  <c r="F74" i="10" s="1"/>
  <c r="K74" i="10" s="1"/>
  <c r="E74" i="9"/>
  <c r="E74" i="10" s="1"/>
  <c r="J74" i="10" s="1"/>
  <c r="F73" i="9" l="1"/>
  <c r="F73" i="10" s="1"/>
  <c r="K73" i="10" s="1"/>
  <c r="E73" i="9"/>
  <c r="E73" i="10" s="1"/>
  <c r="J73" i="10" s="1"/>
  <c r="D73" i="9"/>
  <c r="D73" i="10" s="1"/>
  <c r="I73" i="10" s="1"/>
  <c r="G73" i="9"/>
  <c r="G73" i="10" s="1"/>
  <c r="L73" i="10" s="1"/>
  <c r="C73" i="9"/>
  <c r="C73" i="10" s="1"/>
  <c r="H73" i="10" s="1"/>
  <c r="B73" i="10"/>
  <c r="F73" i="5"/>
  <c r="F73" i="8" s="1"/>
  <c r="K73" i="8" s="1"/>
  <c r="D73" i="5"/>
  <c r="D73" i="8" s="1"/>
  <c r="I73" i="8" s="1"/>
  <c r="G73" i="5"/>
  <c r="G73" i="8" s="1"/>
  <c r="L73" i="8" s="1"/>
  <c r="C73" i="5"/>
  <c r="C73" i="8" s="1"/>
  <c r="H73" i="8" s="1"/>
  <c r="B73" i="8"/>
  <c r="E73" i="5"/>
  <c r="E73" i="8" s="1"/>
  <c r="J73" i="8" s="1"/>
  <c r="L72" i="2"/>
  <c r="G72" i="6" s="1"/>
  <c r="L72" i="6" s="1"/>
  <c r="B72" i="5"/>
  <c r="B72" i="9"/>
  <c r="B72" i="6"/>
  <c r="I72" i="2"/>
  <c r="D72" i="6" s="1"/>
  <c r="I72" i="6" s="1"/>
  <c r="K72" i="2"/>
  <c r="F72" i="6" s="1"/>
  <c r="K72" i="6" s="1"/>
  <c r="J72" i="2"/>
  <c r="E72" i="6" s="1"/>
  <c r="J72" i="6" s="1"/>
  <c r="H72" i="2"/>
  <c r="C72" i="6" s="1"/>
  <c r="H72" i="6" s="1"/>
  <c r="B71" i="2"/>
  <c r="F72" i="5" l="1"/>
  <c r="F72" i="8" s="1"/>
  <c r="K72" i="8" s="1"/>
  <c r="B72" i="8"/>
  <c r="E72" i="5"/>
  <c r="E72" i="8" s="1"/>
  <c r="J72" i="8" s="1"/>
  <c r="D72" i="5"/>
  <c r="D72" i="8" s="1"/>
  <c r="I72" i="8" s="1"/>
  <c r="C72" i="5"/>
  <c r="C72" i="8" s="1"/>
  <c r="H72" i="8" s="1"/>
  <c r="G72" i="5"/>
  <c r="G72" i="8" s="1"/>
  <c r="L72" i="8" s="1"/>
  <c r="B71" i="9"/>
  <c r="H71" i="2"/>
  <c r="C71" i="6" s="1"/>
  <c r="H71" i="6" s="1"/>
  <c r="J71" i="2"/>
  <c r="E71" i="6" s="1"/>
  <c r="J71" i="6" s="1"/>
  <c r="K71" i="2"/>
  <c r="F71" i="6" s="1"/>
  <c r="K71" i="6" s="1"/>
  <c r="L71" i="2"/>
  <c r="G71" i="6" s="1"/>
  <c r="L71" i="6" s="1"/>
  <c r="I71" i="2"/>
  <c r="D71" i="6" s="1"/>
  <c r="I71" i="6" s="1"/>
  <c r="B71" i="5"/>
  <c r="B71" i="6"/>
  <c r="B70" i="2"/>
  <c r="B72" i="10"/>
  <c r="E72" i="9"/>
  <c r="E72" i="10" s="1"/>
  <c r="J72" i="10" s="1"/>
  <c r="G72" i="9"/>
  <c r="G72" i="10" s="1"/>
  <c r="L72" i="10" s="1"/>
  <c r="F72" i="9"/>
  <c r="F72" i="10" s="1"/>
  <c r="K72" i="10" s="1"/>
  <c r="D72" i="9"/>
  <c r="D72" i="10" s="1"/>
  <c r="I72" i="10" s="1"/>
  <c r="C72" i="9"/>
  <c r="C72" i="10" s="1"/>
  <c r="H72" i="10" s="1"/>
  <c r="K70" i="2" l="1"/>
  <c r="F70" i="6" s="1"/>
  <c r="K70" i="6" s="1"/>
  <c r="B70" i="5"/>
  <c r="H70" i="2"/>
  <c r="C70" i="6" s="1"/>
  <c r="H70" i="6" s="1"/>
  <c r="B70" i="6"/>
  <c r="J70" i="2"/>
  <c r="E70" i="6" s="1"/>
  <c r="J70" i="6" s="1"/>
  <c r="L70" i="2"/>
  <c r="G70" i="6" s="1"/>
  <c r="L70" i="6" s="1"/>
  <c r="I70" i="2"/>
  <c r="D70" i="6" s="1"/>
  <c r="I70" i="6" s="1"/>
  <c r="B70" i="9"/>
  <c r="B69" i="2"/>
  <c r="E71" i="5"/>
  <c r="E71" i="8" s="1"/>
  <c r="J71" i="8" s="1"/>
  <c r="B71" i="8"/>
  <c r="D71" i="5"/>
  <c r="D71" i="8" s="1"/>
  <c r="I71" i="8" s="1"/>
  <c r="G71" i="5"/>
  <c r="G71" i="8" s="1"/>
  <c r="L71" i="8" s="1"/>
  <c r="F71" i="5"/>
  <c r="F71" i="8" s="1"/>
  <c r="K71" i="8" s="1"/>
  <c r="C71" i="5"/>
  <c r="C71" i="8" s="1"/>
  <c r="H71" i="8" s="1"/>
  <c r="C71" i="9"/>
  <c r="C71" i="10" s="1"/>
  <c r="H71" i="10" s="1"/>
  <c r="D71" i="9"/>
  <c r="D71" i="10" s="1"/>
  <c r="I71" i="10" s="1"/>
  <c r="E71" i="9"/>
  <c r="E71" i="10" s="1"/>
  <c r="J71" i="10" s="1"/>
  <c r="G71" i="9"/>
  <c r="G71" i="10" s="1"/>
  <c r="L71" i="10" s="1"/>
  <c r="F71" i="9"/>
  <c r="F71" i="10" s="1"/>
  <c r="K71" i="10" s="1"/>
  <c r="B71" i="10"/>
  <c r="E70" i="9" l="1"/>
  <c r="E70" i="10" s="1"/>
  <c r="J70" i="10" s="1"/>
  <c r="D70" i="9"/>
  <c r="D70" i="10" s="1"/>
  <c r="I70" i="10" s="1"/>
  <c r="F70" i="9"/>
  <c r="F70" i="10" s="1"/>
  <c r="K70" i="10" s="1"/>
  <c r="B70" i="10"/>
  <c r="G70" i="9"/>
  <c r="G70" i="10" s="1"/>
  <c r="L70" i="10" s="1"/>
  <c r="C70" i="9"/>
  <c r="C70" i="10" s="1"/>
  <c r="H70" i="10" s="1"/>
  <c r="F70" i="5"/>
  <c r="F70" i="8" s="1"/>
  <c r="K70" i="8" s="1"/>
  <c r="B70" i="8"/>
  <c r="G70" i="5"/>
  <c r="G70" i="8" s="1"/>
  <c r="L70" i="8" s="1"/>
  <c r="C70" i="5"/>
  <c r="C70" i="8" s="1"/>
  <c r="H70" i="8" s="1"/>
  <c r="E70" i="5"/>
  <c r="E70" i="8" s="1"/>
  <c r="J70" i="8" s="1"/>
  <c r="D70" i="5"/>
  <c r="D70" i="8" s="1"/>
  <c r="I70" i="8" s="1"/>
  <c r="B69" i="6"/>
  <c r="B69" i="9"/>
  <c r="B69" i="5"/>
  <c r="H69" i="2"/>
  <c r="C69" i="6" s="1"/>
  <c r="H69" i="6" s="1"/>
  <c r="L69" i="2"/>
  <c r="G69" i="6" s="1"/>
  <c r="L69" i="6" s="1"/>
  <c r="J69" i="2"/>
  <c r="E69" i="6" s="1"/>
  <c r="J69" i="6" s="1"/>
  <c r="I69" i="2"/>
  <c r="D69" i="6" s="1"/>
  <c r="I69" i="6" s="1"/>
  <c r="K69" i="2"/>
  <c r="F69" i="6" s="1"/>
  <c r="K69" i="6" s="1"/>
  <c r="B68" i="2"/>
  <c r="C69" i="5" l="1"/>
  <c r="C69" i="8" s="1"/>
  <c r="H69" i="8" s="1"/>
  <c r="E69" i="5"/>
  <c r="E69" i="8" s="1"/>
  <c r="J69" i="8" s="1"/>
  <c r="D69" i="5"/>
  <c r="D69" i="8" s="1"/>
  <c r="I69" i="8" s="1"/>
  <c r="B69" i="8"/>
  <c r="F69" i="5"/>
  <c r="F69" i="8" s="1"/>
  <c r="K69" i="8" s="1"/>
  <c r="G69" i="5"/>
  <c r="G69" i="8" s="1"/>
  <c r="L69" i="8" s="1"/>
  <c r="G69" i="9"/>
  <c r="G69" i="10" s="1"/>
  <c r="L69" i="10" s="1"/>
  <c r="D69" i="9"/>
  <c r="D69" i="10" s="1"/>
  <c r="I69" i="10" s="1"/>
  <c r="E69" i="9"/>
  <c r="E69" i="10" s="1"/>
  <c r="J69" i="10" s="1"/>
  <c r="F69" i="9"/>
  <c r="F69" i="10" s="1"/>
  <c r="K69" i="10" s="1"/>
  <c r="B69" i="10"/>
  <c r="C69" i="9"/>
  <c r="C69" i="10" s="1"/>
  <c r="H69" i="10" s="1"/>
  <c r="H68" i="2"/>
  <c r="C68" i="6" s="1"/>
  <c r="H68" i="6" s="1"/>
  <c r="B68" i="6"/>
  <c r="L68" i="2"/>
  <c r="G68" i="6" s="1"/>
  <c r="L68" i="6" s="1"/>
  <c r="I68" i="2"/>
  <c r="D68" i="6" s="1"/>
  <c r="I68" i="6" s="1"/>
  <c r="K68" i="2"/>
  <c r="F68" i="6" s="1"/>
  <c r="K68" i="6" s="1"/>
  <c r="J68" i="2"/>
  <c r="E68" i="6" s="1"/>
  <c r="J68" i="6" s="1"/>
  <c r="B68" i="9"/>
  <c r="B68" i="5"/>
  <c r="B67" i="2"/>
  <c r="K67" i="2" l="1"/>
  <c r="F67" i="6" s="1"/>
  <c r="K67" i="6" s="1"/>
  <c r="I67" i="2"/>
  <c r="D67" i="6" s="1"/>
  <c r="I67" i="6" s="1"/>
  <c r="B67" i="9"/>
  <c r="H67" i="2"/>
  <c r="C67" i="6" s="1"/>
  <c r="H67" i="6" s="1"/>
  <c r="J67" i="2"/>
  <c r="E67" i="6" s="1"/>
  <c r="J67" i="6" s="1"/>
  <c r="L67" i="2"/>
  <c r="G67" i="6" s="1"/>
  <c r="L67" i="6" s="1"/>
  <c r="B67" i="5"/>
  <c r="B67" i="6"/>
  <c r="B66" i="2"/>
  <c r="D68" i="5"/>
  <c r="D68" i="8" s="1"/>
  <c r="I68" i="8" s="1"/>
  <c r="B68" i="8"/>
  <c r="F68" i="5"/>
  <c r="F68" i="8" s="1"/>
  <c r="K68" i="8" s="1"/>
  <c r="E68" i="5"/>
  <c r="E68" i="8" s="1"/>
  <c r="J68" i="8" s="1"/>
  <c r="G68" i="5"/>
  <c r="G68" i="8" s="1"/>
  <c r="L68" i="8" s="1"/>
  <c r="C68" i="5"/>
  <c r="C68" i="8" s="1"/>
  <c r="H68" i="8" s="1"/>
  <c r="D68" i="9"/>
  <c r="D68" i="10" s="1"/>
  <c r="I68" i="10" s="1"/>
  <c r="E68" i="9"/>
  <c r="E68" i="10" s="1"/>
  <c r="J68" i="10" s="1"/>
  <c r="B68" i="10"/>
  <c r="G68" i="9"/>
  <c r="G68" i="10" s="1"/>
  <c r="L68" i="10" s="1"/>
  <c r="F68" i="9"/>
  <c r="F68" i="10" s="1"/>
  <c r="K68" i="10" s="1"/>
  <c r="C68" i="9"/>
  <c r="C68" i="10" s="1"/>
  <c r="H68" i="10" s="1"/>
  <c r="B67" i="10" l="1"/>
  <c r="D67" i="9"/>
  <c r="D67" i="10" s="1"/>
  <c r="I67" i="10" s="1"/>
  <c r="G67" i="9"/>
  <c r="G67" i="10" s="1"/>
  <c r="L67" i="10" s="1"/>
  <c r="C67" i="9"/>
  <c r="C67" i="10" s="1"/>
  <c r="H67" i="10" s="1"/>
  <c r="E67" i="9"/>
  <c r="E67" i="10" s="1"/>
  <c r="J67" i="10" s="1"/>
  <c r="F67" i="9"/>
  <c r="F67" i="10" s="1"/>
  <c r="K67" i="10" s="1"/>
  <c r="C67" i="5"/>
  <c r="C67" i="8" s="1"/>
  <c r="H67" i="8" s="1"/>
  <c r="E67" i="5"/>
  <c r="E67" i="8" s="1"/>
  <c r="J67" i="8" s="1"/>
  <c r="B67" i="8"/>
  <c r="G67" i="5"/>
  <c r="G67" i="8" s="1"/>
  <c r="L67" i="8" s="1"/>
  <c r="F67" i="5"/>
  <c r="F67" i="8" s="1"/>
  <c r="K67" i="8" s="1"/>
  <c r="D67" i="5"/>
  <c r="D67" i="8" s="1"/>
  <c r="I67" i="8" s="1"/>
  <c r="J66" i="2"/>
  <c r="E66" i="6" s="1"/>
  <c r="J66" i="6" s="1"/>
  <c r="B66" i="6"/>
  <c r="K66" i="2"/>
  <c r="F66" i="6" s="1"/>
  <c r="K66" i="6" s="1"/>
  <c r="H66" i="2"/>
  <c r="C66" i="6" s="1"/>
  <c r="H66" i="6" s="1"/>
  <c r="L66" i="2"/>
  <c r="G66" i="6" s="1"/>
  <c r="L66" i="6" s="1"/>
  <c r="B66" i="9"/>
  <c r="I66" i="2"/>
  <c r="D66" i="6" s="1"/>
  <c r="I66" i="6" s="1"/>
  <c r="B66" i="5"/>
  <c r="B65" i="2"/>
  <c r="I65" i="2" l="1"/>
  <c r="D65" i="6" s="1"/>
  <c r="I65" i="6" s="1"/>
  <c r="B65" i="6"/>
  <c r="K65" i="2"/>
  <c r="F65" i="6" s="1"/>
  <c r="K65" i="6" s="1"/>
  <c r="B65" i="9"/>
  <c r="B65" i="5"/>
  <c r="H65" i="2"/>
  <c r="C65" i="6" s="1"/>
  <c r="H65" i="6" s="1"/>
  <c r="J65" i="2"/>
  <c r="E65" i="6" s="1"/>
  <c r="J65" i="6" s="1"/>
  <c r="L65" i="2"/>
  <c r="G65" i="6" s="1"/>
  <c r="L65" i="6" s="1"/>
  <c r="B64" i="2"/>
  <c r="G66" i="5"/>
  <c r="G66" i="8" s="1"/>
  <c r="L66" i="8" s="1"/>
  <c r="D66" i="5"/>
  <c r="D66" i="8" s="1"/>
  <c r="I66" i="8" s="1"/>
  <c r="F66" i="5"/>
  <c r="F66" i="8" s="1"/>
  <c r="K66" i="8" s="1"/>
  <c r="C66" i="5"/>
  <c r="C66" i="8" s="1"/>
  <c r="H66" i="8" s="1"/>
  <c r="E66" i="5"/>
  <c r="E66" i="8" s="1"/>
  <c r="J66" i="8" s="1"/>
  <c r="B66" i="8"/>
  <c r="D66" i="9"/>
  <c r="D66" i="10" s="1"/>
  <c r="I66" i="10" s="1"/>
  <c r="G66" i="9"/>
  <c r="G66" i="10" s="1"/>
  <c r="L66" i="10" s="1"/>
  <c r="E66" i="9"/>
  <c r="E66" i="10" s="1"/>
  <c r="J66" i="10" s="1"/>
  <c r="B66" i="10"/>
  <c r="C66" i="9"/>
  <c r="C66" i="10" s="1"/>
  <c r="H66" i="10" s="1"/>
  <c r="F66" i="9"/>
  <c r="F66" i="10" s="1"/>
  <c r="K66" i="10" s="1"/>
  <c r="D65" i="9" l="1"/>
  <c r="D65" i="10" s="1"/>
  <c r="I65" i="10" s="1"/>
  <c r="B65" i="10"/>
  <c r="F65" i="9"/>
  <c r="F65" i="10" s="1"/>
  <c r="K65" i="10" s="1"/>
  <c r="C65" i="9"/>
  <c r="C65" i="10" s="1"/>
  <c r="H65" i="10" s="1"/>
  <c r="E65" i="9"/>
  <c r="E65" i="10" s="1"/>
  <c r="J65" i="10" s="1"/>
  <c r="G65" i="9"/>
  <c r="G65" i="10" s="1"/>
  <c r="L65" i="10" s="1"/>
  <c r="G65" i="5"/>
  <c r="G65" i="8" s="1"/>
  <c r="L65" i="8" s="1"/>
  <c r="F65" i="5"/>
  <c r="F65" i="8" s="1"/>
  <c r="K65" i="8" s="1"/>
  <c r="C65" i="5"/>
  <c r="C65" i="8" s="1"/>
  <c r="H65" i="8" s="1"/>
  <c r="E65" i="5"/>
  <c r="E65" i="8" s="1"/>
  <c r="J65" i="8" s="1"/>
  <c r="B65" i="8"/>
  <c r="D65" i="5"/>
  <c r="D65" i="8" s="1"/>
  <c r="I65" i="8" s="1"/>
  <c r="I64" i="2"/>
  <c r="D64" i="6" s="1"/>
  <c r="I64" i="6" s="1"/>
  <c r="K64" i="2"/>
  <c r="F64" i="6" s="1"/>
  <c r="K64" i="6" s="1"/>
  <c r="B64" i="5"/>
  <c r="H64" i="2"/>
  <c r="C64" i="6" s="1"/>
  <c r="H64" i="6" s="1"/>
  <c r="B64" i="6"/>
  <c r="B64" i="9"/>
  <c r="J64" i="2"/>
  <c r="E64" i="6" s="1"/>
  <c r="J64" i="6" s="1"/>
  <c r="L64" i="2"/>
  <c r="G64" i="6" s="1"/>
  <c r="L64" i="6" s="1"/>
  <c r="B63" i="2"/>
  <c r="E64" i="5" l="1"/>
  <c r="E64" i="8" s="1"/>
  <c r="J64" i="8" s="1"/>
  <c r="G64" i="5"/>
  <c r="G64" i="8" s="1"/>
  <c r="L64" i="8" s="1"/>
  <c r="D64" i="5"/>
  <c r="D64" i="8" s="1"/>
  <c r="I64" i="8" s="1"/>
  <c r="C64" i="5"/>
  <c r="C64" i="8" s="1"/>
  <c r="H64" i="8" s="1"/>
  <c r="F64" i="5"/>
  <c r="F64" i="8" s="1"/>
  <c r="K64" i="8" s="1"/>
  <c r="B64" i="8"/>
  <c r="J63" i="2"/>
  <c r="E63" i="6" s="1"/>
  <c r="J63" i="6" s="1"/>
  <c r="L63" i="2"/>
  <c r="G63" i="6" s="1"/>
  <c r="L63" i="6" s="1"/>
  <c r="I63" i="2"/>
  <c r="D63" i="6" s="1"/>
  <c r="I63" i="6" s="1"/>
  <c r="B63" i="5"/>
  <c r="H63" i="2"/>
  <c r="C63" i="6" s="1"/>
  <c r="H63" i="6" s="1"/>
  <c r="K63" i="2"/>
  <c r="F63" i="6" s="1"/>
  <c r="K63" i="6" s="1"/>
  <c r="B63" i="6"/>
  <c r="B63" i="9"/>
  <c r="B62" i="2"/>
  <c r="C64" i="9"/>
  <c r="C64" i="10" s="1"/>
  <c r="H64" i="10" s="1"/>
  <c r="B64" i="10"/>
  <c r="D64" i="9"/>
  <c r="D64" i="10" s="1"/>
  <c r="I64" i="10" s="1"/>
  <c r="F64" i="9"/>
  <c r="F64" i="10" s="1"/>
  <c r="K64" i="10" s="1"/>
  <c r="E64" i="9"/>
  <c r="E64" i="10" s="1"/>
  <c r="J64" i="10" s="1"/>
  <c r="G64" i="9"/>
  <c r="G64" i="10" s="1"/>
  <c r="L64" i="10" s="1"/>
  <c r="L62" i="2" l="1"/>
  <c r="G62" i="6" s="1"/>
  <c r="L62" i="6" s="1"/>
  <c r="B62" i="9"/>
  <c r="I62" i="2"/>
  <c r="D62" i="6" s="1"/>
  <c r="I62" i="6" s="1"/>
  <c r="K62" i="2"/>
  <c r="F62" i="6" s="1"/>
  <c r="K62" i="6" s="1"/>
  <c r="H62" i="2"/>
  <c r="C62" i="6" s="1"/>
  <c r="H62" i="6" s="1"/>
  <c r="J62" i="2"/>
  <c r="E62" i="6" s="1"/>
  <c r="J62" i="6" s="1"/>
  <c r="B62" i="5"/>
  <c r="B62" i="6"/>
  <c r="B61" i="2"/>
  <c r="D63" i="9"/>
  <c r="D63" i="10" s="1"/>
  <c r="I63" i="10" s="1"/>
  <c r="B63" i="10"/>
  <c r="G63" i="9"/>
  <c r="G63" i="10" s="1"/>
  <c r="L63" i="10" s="1"/>
  <c r="F63" i="9"/>
  <c r="F63" i="10" s="1"/>
  <c r="K63" i="10" s="1"/>
  <c r="C63" i="9"/>
  <c r="C63" i="10" s="1"/>
  <c r="H63" i="10" s="1"/>
  <c r="E63" i="9"/>
  <c r="E63" i="10" s="1"/>
  <c r="J63" i="10" s="1"/>
  <c r="G63" i="5"/>
  <c r="G63" i="8" s="1"/>
  <c r="L63" i="8" s="1"/>
  <c r="B63" i="8"/>
  <c r="E63" i="5"/>
  <c r="E63" i="8" s="1"/>
  <c r="J63" i="8" s="1"/>
  <c r="F63" i="5"/>
  <c r="F63" i="8" s="1"/>
  <c r="K63" i="8" s="1"/>
  <c r="C63" i="5"/>
  <c r="C63" i="8" s="1"/>
  <c r="H63" i="8" s="1"/>
  <c r="D63" i="5"/>
  <c r="D63" i="8" s="1"/>
  <c r="I63" i="8" s="1"/>
  <c r="C62" i="5" l="1"/>
  <c r="C62" i="8" s="1"/>
  <c r="H62" i="8" s="1"/>
  <c r="B62" i="8"/>
  <c r="E62" i="5"/>
  <c r="E62" i="8" s="1"/>
  <c r="J62" i="8" s="1"/>
  <c r="G62" i="5"/>
  <c r="G62" i="8" s="1"/>
  <c r="L62" i="8" s="1"/>
  <c r="D62" i="5"/>
  <c r="D62" i="8" s="1"/>
  <c r="I62" i="8" s="1"/>
  <c r="F62" i="5"/>
  <c r="F62" i="8" s="1"/>
  <c r="K62" i="8" s="1"/>
  <c r="D62" i="9"/>
  <c r="D62" i="10" s="1"/>
  <c r="I62" i="10" s="1"/>
  <c r="G62" i="9"/>
  <c r="G62" i="10" s="1"/>
  <c r="L62" i="10" s="1"/>
  <c r="E62" i="9"/>
  <c r="E62" i="10" s="1"/>
  <c r="J62" i="10" s="1"/>
  <c r="B62" i="10"/>
  <c r="F62" i="9"/>
  <c r="F62" i="10" s="1"/>
  <c r="K62" i="10" s="1"/>
  <c r="C62" i="9"/>
  <c r="C62" i="10" s="1"/>
  <c r="H62" i="10" s="1"/>
  <c r="K61" i="2"/>
  <c r="F61" i="6" s="1"/>
  <c r="K61" i="6" s="1"/>
  <c r="B61" i="5"/>
  <c r="B61" i="6"/>
  <c r="I61" i="2"/>
  <c r="D61" i="6" s="1"/>
  <c r="I61" i="6" s="1"/>
  <c r="J61" i="2"/>
  <c r="E61" i="6" s="1"/>
  <c r="J61" i="6" s="1"/>
  <c r="L61" i="2"/>
  <c r="G61" i="6" s="1"/>
  <c r="L61" i="6" s="1"/>
  <c r="B61" i="9"/>
  <c r="H61" i="2"/>
  <c r="C61" i="6" s="1"/>
  <c r="H61" i="6" s="1"/>
  <c r="B60" i="2"/>
  <c r="D61" i="5" l="1"/>
  <c r="D61" i="8" s="1"/>
  <c r="I61" i="8" s="1"/>
  <c r="F61" i="5"/>
  <c r="F61" i="8" s="1"/>
  <c r="K61" i="8" s="1"/>
  <c r="E61" i="5"/>
  <c r="E61" i="8" s="1"/>
  <c r="J61" i="8" s="1"/>
  <c r="G61" i="5"/>
  <c r="G61" i="8" s="1"/>
  <c r="L61" i="8" s="1"/>
  <c r="B61" i="8"/>
  <c r="C61" i="5"/>
  <c r="C61" i="8" s="1"/>
  <c r="H61" i="8" s="1"/>
  <c r="H60" i="2"/>
  <c r="C60" i="6" s="1"/>
  <c r="H60" i="6" s="1"/>
  <c r="J60" i="2"/>
  <c r="E60" i="6" s="1"/>
  <c r="J60" i="6" s="1"/>
  <c r="B60" i="5"/>
  <c r="B60" i="9"/>
  <c r="I60" i="2"/>
  <c r="D60" i="6" s="1"/>
  <c r="I60" i="6" s="1"/>
  <c r="K60" i="2"/>
  <c r="F60" i="6" s="1"/>
  <c r="K60" i="6" s="1"/>
  <c r="L60" i="2"/>
  <c r="G60" i="6" s="1"/>
  <c r="L60" i="6" s="1"/>
  <c r="B60" i="6"/>
  <c r="B59" i="2"/>
  <c r="G61" i="9"/>
  <c r="G61" i="10" s="1"/>
  <c r="L61" i="10" s="1"/>
  <c r="E61" i="9"/>
  <c r="E61" i="10" s="1"/>
  <c r="J61" i="10" s="1"/>
  <c r="D61" i="9"/>
  <c r="D61" i="10" s="1"/>
  <c r="I61" i="10" s="1"/>
  <c r="B61" i="10"/>
  <c r="C61" i="9"/>
  <c r="C61" i="10" s="1"/>
  <c r="H61" i="10" s="1"/>
  <c r="F61" i="9"/>
  <c r="F61" i="10" s="1"/>
  <c r="K61" i="10" s="1"/>
  <c r="I59" i="2" l="1"/>
  <c r="D59" i="6" s="1"/>
  <c r="I59" i="6" s="1"/>
  <c r="K59" i="2"/>
  <c r="F59" i="6" s="1"/>
  <c r="K59" i="6" s="1"/>
  <c r="L59" i="2"/>
  <c r="G59" i="6" s="1"/>
  <c r="L59" i="6" s="1"/>
  <c r="B59" i="9"/>
  <c r="H59" i="2"/>
  <c r="C59" i="6" s="1"/>
  <c r="H59" i="6" s="1"/>
  <c r="B59" i="5"/>
  <c r="J59" i="2"/>
  <c r="E59" i="6" s="1"/>
  <c r="J59" i="6" s="1"/>
  <c r="B59" i="6"/>
  <c r="B58" i="2"/>
  <c r="C60" i="9"/>
  <c r="C60" i="10" s="1"/>
  <c r="H60" i="10" s="1"/>
  <c r="G60" i="9"/>
  <c r="G60" i="10" s="1"/>
  <c r="L60" i="10" s="1"/>
  <c r="B60" i="10"/>
  <c r="D60" i="9"/>
  <c r="D60" i="10" s="1"/>
  <c r="I60" i="10" s="1"/>
  <c r="E60" i="9"/>
  <c r="E60" i="10" s="1"/>
  <c r="J60" i="10" s="1"/>
  <c r="F60" i="9"/>
  <c r="F60" i="10" s="1"/>
  <c r="K60" i="10" s="1"/>
  <c r="E60" i="5"/>
  <c r="E60" i="8" s="1"/>
  <c r="J60" i="8" s="1"/>
  <c r="G60" i="5"/>
  <c r="G60" i="8" s="1"/>
  <c r="L60" i="8" s="1"/>
  <c r="B60" i="8"/>
  <c r="C60" i="5"/>
  <c r="C60" i="8" s="1"/>
  <c r="H60" i="8" s="1"/>
  <c r="D60" i="5"/>
  <c r="D60" i="8" s="1"/>
  <c r="I60" i="8" s="1"/>
  <c r="F60" i="5"/>
  <c r="F60" i="8" s="1"/>
  <c r="K60" i="8" s="1"/>
  <c r="G59" i="5" l="1"/>
  <c r="G59" i="8" s="1"/>
  <c r="L59" i="8" s="1"/>
  <c r="D59" i="5"/>
  <c r="D59" i="8" s="1"/>
  <c r="I59" i="8" s="1"/>
  <c r="F59" i="5"/>
  <c r="F59" i="8" s="1"/>
  <c r="K59" i="8" s="1"/>
  <c r="C59" i="5"/>
  <c r="C59" i="8" s="1"/>
  <c r="H59" i="8" s="1"/>
  <c r="E59" i="5"/>
  <c r="E59" i="8" s="1"/>
  <c r="J59" i="8" s="1"/>
  <c r="B59" i="8"/>
  <c r="F59" i="9"/>
  <c r="F59" i="10" s="1"/>
  <c r="K59" i="10" s="1"/>
  <c r="B59" i="10"/>
  <c r="C59" i="9"/>
  <c r="C59" i="10" s="1"/>
  <c r="H59" i="10" s="1"/>
  <c r="E59" i="9"/>
  <c r="E59" i="10" s="1"/>
  <c r="J59" i="10" s="1"/>
  <c r="D59" i="9"/>
  <c r="D59" i="10" s="1"/>
  <c r="I59" i="10" s="1"/>
  <c r="G59" i="9"/>
  <c r="G59" i="10" s="1"/>
  <c r="L59" i="10" s="1"/>
  <c r="B58" i="9"/>
  <c r="K58" i="2"/>
  <c r="F58" i="6" s="1"/>
  <c r="K58" i="6" s="1"/>
  <c r="B58" i="5"/>
  <c r="H58" i="2"/>
  <c r="C58" i="6" s="1"/>
  <c r="H58" i="6" s="1"/>
  <c r="B58" i="6"/>
  <c r="J58" i="2"/>
  <c r="E58" i="6" s="1"/>
  <c r="J58" i="6" s="1"/>
  <c r="L58" i="2"/>
  <c r="G58" i="6" s="1"/>
  <c r="L58" i="6" s="1"/>
  <c r="I58" i="2"/>
  <c r="D58" i="6" s="1"/>
  <c r="I58" i="6" s="1"/>
  <c r="B57" i="2"/>
  <c r="C58" i="5" l="1"/>
  <c r="C58" i="8" s="1"/>
  <c r="H58" i="8" s="1"/>
  <c r="E58" i="5"/>
  <c r="E58" i="8" s="1"/>
  <c r="J58" i="8" s="1"/>
  <c r="F58" i="5"/>
  <c r="F58" i="8" s="1"/>
  <c r="K58" i="8" s="1"/>
  <c r="B58" i="8"/>
  <c r="G58" i="5"/>
  <c r="G58" i="8" s="1"/>
  <c r="L58" i="8" s="1"/>
  <c r="D58" i="5"/>
  <c r="D58" i="8" s="1"/>
  <c r="I58" i="8" s="1"/>
  <c r="J57" i="2"/>
  <c r="E57" i="6" s="1"/>
  <c r="J57" i="6" s="1"/>
  <c r="L57" i="2"/>
  <c r="G57" i="6" s="1"/>
  <c r="L57" i="6" s="1"/>
  <c r="B57" i="5"/>
  <c r="H57" i="2"/>
  <c r="C57" i="6" s="1"/>
  <c r="H57" i="6" s="1"/>
  <c r="I57" i="2"/>
  <c r="D57" i="6" s="1"/>
  <c r="I57" i="6" s="1"/>
  <c r="B57" i="6"/>
  <c r="B57" i="9"/>
  <c r="K57" i="2"/>
  <c r="F57" i="6" s="1"/>
  <c r="K57" i="6" s="1"/>
  <c r="B56" i="2"/>
  <c r="F58" i="9"/>
  <c r="F58" i="10" s="1"/>
  <c r="K58" i="10" s="1"/>
  <c r="E58" i="9"/>
  <c r="E58" i="10" s="1"/>
  <c r="J58" i="10" s="1"/>
  <c r="G58" i="9"/>
  <c r="G58" i="10" s="1"/>
  <c r="L58" i="10" s="1"/>
  <c r="B58" i="10"/>
  <c r="D58" i="9"/>
  <c r="D58" i="10" s="1"/>
  <c r="I58" i="10" s="1"/>
  <c r="C58" i="9"/>
  <c r="C58" i="10" s="1"/>
  <c r="H58" i="10" s="1"/>
  <c r="G57" i="9" l="1"/>
  <c r="G57" i="10" s="1"/>
  <c r="L57" i="10" s="1"/>
  <c r="D57" i="9"/>
  <c r="D57" i="10" s="1"/>
  <c r="I57" i="10" s="1"/>
  <c r="B57" i="10"/>
  <c r="F57" i="9"/>
  <c r="F57" i="10" s="1"/>
  <c r="K57" i="10" s="1"/>
  <c r="E57" i="9"/>
  <c r="E57" i="10" s="1"/>
  <c r="J57" i="10" s="1"/>
  <c r="C57" i="9"/>
  <c r="C57" i="10" s="1"/>
  <c r="H57" i="10" s="1"/>
  <c r="B56" i="6"/>
  <c r="L56" i="2"/>
  <c r="G56" i="6" s="1"/>
  <c r="L56" i="6" s="1"/>
  <c r="B56" i="5"/>
  <c r="K56" i="2"/>
  <c r="F56" i="6" s="1"/>
  <c r="K56" i="6" s="1"/>
  <c r="H56" i="2"/>
  <c r="C56" i="6" s="1"/>
  <c r="H56" i="6" s="1"/>
  <c r="J56" i="2"/>
  <c r="E56" i="6" s="1"/>
  <c r="J56" i="6" s="1"/>
  <c r="B56" i="9"/>
  <c r="I56" i="2"/>
  <c r="D56" i="6" s="1"/>
  <c r="I56" i="6" s="1"/>
  <c r="B55" i="2"/>
  <c r="D57" i="5"/>
  <c r="D57" i="8" s="1"/>
  <c r="I57" i="8" s="1"/>
  <c r="G57" i="5"/>
  <c r="G57" i="8" s="1"/>
  <c r="L57" i="8" s="1"/>
  <c r="B57" i="8"/>
  <c r="C57" i="5"/>
  <c r="C57" i="8" s="1"/>
  <c r="H57" i="8" s="1"/>
  <c r="E57" i="5"/>
  <c r="E57" i="8" s="1"/>
  <c r="J57" i="8" s="1"/>
  <c r="F57" i="5"/>
  <c r="F57" i="8" s="1"/>
  <c r="K57" i="8" s="1"/>
  <c r="L55" i="2" l="1"/>
  <c r="G55" i="6" s="1"/>
  <c r="L55" i="6" s="1"/>
  <c r="I55" i="2"/>
  <c r="D55" i="6" s="1"/>
  <c r="I55" i="6" s="1"/>
  <c r="B55" i="5"/>
  <c r="B55" i="6"/>
  <c r="B55" i="9"/>
  <c r="J55" i="2"/>
  <c r="E55" i="6" s="1"/>
  <c r="J55" i="6" s="1"/>
  <c r="K55" i="2"/>
  <c r="F55" i="6" s="1"/>
  <c r="K55" i="6" s="1"/>
  <c r="H55" i="2"/>
  <c r="C55" i="6" s="1"/>
  <c r="H55" i="6" s="1"/>
  <c r="B54" i="2"/>
  <c r="B56" i="10"/>
  <c r="E56" i="9"/>
  <c r="E56" i="10" s="1"/>
  <c r="J56" i="10" s="1"/>
  <c r="G56" i="9"/>
  <c r="G56" i="10" s="1"/>
  <c r="L56" i="10" s="1"/>
  <c r="D56" i="9"/>
  <c r="D56" i="10" s="1"/>
  <c r="I56" i="10" s="1"/>
  <c r="F56" i="9"/>
  <c r="F56" i="10" s="1"/>
  <c r="K56" i="10" s="1"/>
  <c r="C56" i="9"/>
  <c r="C56" i="10" s="1"/>
  <c r="H56" i="10" s="1"/>
  <c r="F56" i="5"/>
  <c r="F56" i="8" s="1"/>
  <c r="K56" i="8" s="1"/>
  <c r="D56" i="5"/>
  <c r="D56" i="8" s="1"/>
  <c r="I56" i="8" s="1"/>
  <c r="E56" i="5"/>
  <c r="E56" i="8" s="1"/>
  <c r="J56" i="8" s="1"/>
  <c r="B56" i="8"/>
  <c r="C56" i="5"/>
  <c r="C56" i="8" s="1"/>
  <c r="H56" i="8" s="1"/>
  <c r="G56" i="5"/>
  <c r="G56" i="8" s="1"/>
  <c r="L56" i="8" s="1"/>
  <c r="G55" i="9" l="1"/>
  <c r="G55" i="10" s="1"/>
  <c r="L55" i="10" s="1"/>
  <c r="D55" i="9"/>
  <c r="D55" i="10" s="1"/>
  <c r="I55" i="10" s="1"/>
  <c r="E55" i="9"/>
  <c r="E55" i="10" s="1"/>
  <c r="J55" i="10" s="1"/>
  <c r="F55" i="9"/>
  <c r="F55" i="10" s="1"/>
  <c r="K55" i="10" s="1"/>
  <c r="B55" i="10"/>
  <c r="C55" i="9"/>
  <c r="C55" i="10" s="1"/>
  <c r="H55" i="10" s="1"/>
  <c r="G55" i="5"/>
  <c r="G55" i="8" s="1"/>
  <c r="L55" i="8" s="1"/>
  <c r="B55" i="8"/>
  <c r="C55" i="5"/>
  <c r="C55" i="8" s="1"/>
  <c r="H55" i="8" s="1"/>
  <c r="E55" i="5"/>
  <c r="E55" i="8" s="1"/>
  <c r="J55" i="8" s="1"/>
  <c r="D55" i="5"/>
  <c r="D55" i="8" s="1"/>
  <c r="I55" i="8" s="1"/>
  <c r="F55" i="5"/>
  <c r="F55" i="8" s="1"/>
  <c r="K55" i="8" s="1"/>
  <c r="J54" i="2"/>
  <c r="E54" i="6" s="1"/>
  <c r="J54" i="6" s="1"/>
  <c r="B54" i="6"/>
  <c r="L54" i="2"/>
  <c r="G54" i="6" s="1"/>
  <c r="L54" i="6" s="1"/>
  <c r="B54" i="5"/>
  <c r="B54" i="9"/>
  <c r="I54" i="2"/>
  <c r="D54" i="6" s="1"/>
  <c r="I54" i="6" s="1"/>
  <c r="K54" i="2"/>
  <c r="F54" i="6" s="1"/>
  <c r="K54" i="6" s="1"/>
  <c r="H54" i="2"/>
  <c r="C54" i="6" s="1"/>
  <c r="H54" i="6" s="1"/>
  <c r="B53" i="2"/>
  <c r="F54" i="5" l="1"/>
  <c r="F54" i="8" s="1"/>
  <c r="K54" i="8" s="1"/>
  <c r="B54" i="8"/>
  <c r="C54" i="5"/>
  <c r="C54" i="8" s="1"/>
  <c r="H54" i="8" s="1"/>
  <c r="E54" i="5"/>
  <c r="E54" i="8" s="1"/>
  <c r="J54" i="8" s="1"/>
  <c r="G54" i="5"/>
  <c r="G54" i="8" s="1"/>
  <c r="L54" i="8" s="1"/>
  <c r="D54" i="5"/>
  <c r="D54" i="8" s="1"/>
  <c r="I54" i="8" s="1"/>
  <c r="I53" i="2"/>
  <c r="D53" i="6" s="1"/>
  <c r="I53" i="6" s="1"/>
  <c r="B53" i="9"/>
  <c r="H53" i="2"/>
  <c r="C53" i="6" s="1"/>
  <c r="H53" i="6" s="1"/>
  <c r="B53" i="5"/>
  <c r="J53" i="2"/>
  <c r="E53" i="6" s="1"/>
  <c r="J53" i="6" s="1"/>
  <c r="B53" i="6"/>
  <c r="L53" i="2"/>
  <c r="G53" i="6" s="1"/>
  <c r="L53" i="6" s="1"/>
  <c r="K53" i="2"/>
  <c r="F53" i="6" s="1"/>
  <c r="K53" i="6" s="1"/>
  <c r="B52" i="2"/>
  <c r="E54" i="9"/>
  <c r="E54" i="10" s="1"/>
  <c r="J54" i="10" s="1"/>
  <c r="F54" i="9"/>
  <c r="F54" i="10" s="1"/>
  <c r="K54" i="10" s="1"/>
  <c r="G54" i="9"/>
  <c r="G54" i="10" s="1"/>
  <c r="L54" i="10" s="1"/>
  <c r="B54" i="10"/>
  <c r="C54" i="9"/>
  <c r="C54" i="10" s="1"/>
  <c r="H54" i="10" s="1"/>
  <c r="D54" i="9"/>
  <c r="D54" i="10" s="1"/>
  <c r="I54" i="10" s="1"/>
  <c r="F53" i="9" l="1"/>
  <c r="F53" i="10" s="1"/>
  <c r="K53" i="10" s="1"/>
  <c r="B53" i="10"/>
  <c r="C53" i="9"/>
  <c r="C53" i="10" s="1"/>
  <c r="H53" i="10" s="1"/>
  <c r="E53" i="9"/>
  <c r="E53" i="10" s="1"/>
  <c r="J53" i="10" s="1"/>
  <c r="D53" i="9"/>
  <c r="D53" i="10" s="1"/>
  <c r="I53" i="10" s="1"/>
  <c r="G53" i="9"/>
  <c r="G53" i="10" s="1"/>
  <c r="L53" i="10" s="1"/>
  <c r="B52" i="6"/>
  <c r="B52" i="9"/>
  <c r="I52" i="2"/>
  <c r="D52" i="6" s="1"/>
  <c r="I52" i="6" s="1"/>
  <c r="K52" i="2"/>
  <c r="F52" i="6" s="1"/>
  <c r="K52" i="6" s="1"/>
  <c r="H52" i="2"/>
  <c r="C52" i="6" s="1"/>
  <c r="H52" i="6" s="1"/>
  <c r="L52" i="2"/>
  <c r="G52" i="6" s="1"/>
  <c r="L52" i="6" s="1"/>
  <c r="J52" i="2"/>
  <c r="E52" i="6" s="1"/>
  <c r="J52" i="6" s="1"/>
  <c r="B52" i="5"/>
  <c r="B51" i="2"/>
  <c r="B53" i="8"/>
  <c r="D53" i="5"/>
  <c r="D53" i="8" s="1"/>
  <c r="I53" i="8" s="1"/>
  <c r="F53" i="5"/>
  <c r="F53" i="8" s="1"/>
  <c r="K53" i="8" s="1"/>
  <c r="C53" i="5"/>
  <c r="C53" i="8" s="1"/>
  <c r="H53" i="8" s="1"/>
  <c r="E53" i="5"/>
  <c r="E53" i="8" s="1"/>
  <c r="J53" i="8" s="1"/>
  <c r="G53" i="5"/>
  <c r="G53" i="8" s="1"/>
  <c r="L53" i="8" s="1"/>
  <c r="C52" i="9" l="1"/>
  <c r="C52" i="10" s="1"/>
  <c r="H52" i="10" s="1"/>
  <c r="F52" i="9"/>
  <c r="F52" i="10" s="1"/>
  <c r="K52" i="10" s="1"/>
  <c r="B52" i="10"/>
  <c r="D52" i="9"/>
  <c r="D52" i="10" s="1"/>
  <c r="I52" i="10" s="1"/>
  <c r="E52" i="9"/>
  <c r="E52" i="10" s="1"/>
  <c r="J52" i="10" s="1"/>
  <c r="G52" i="9"/>
  <c r="G52" i="10" s="1"/>
  <c r="L52" i="10" s="1"/>
  <c r="J51" i="2"/>
  <c r="E51" i="6" s="1"/>
  <c r="J51" i="6" s="1"/>
  <c r="B51" i="9"/>
  <c r="H51" i="2"/>
  <c r="C51" i="6" s="1"/>
  <c r="H51" i="6" s="1"/>
  <c r="L51" i="2"/>
  <c r="G51" i="6" s="1"/>
  <c r="L51" i="6" s="1"/>
  <c r="B51" i="6"/>
  <c r="I51" i="2"/>
  <c r="D51" i="6" s="1"/>
  <c r="I51" i="6" s="1"/>
  <c r="K51" i="2"/>
  <c r="F51" i="6" s="1"/>
  <c r="K51" i="6" s="1"/>
  <c r="B51" i="5"/>
  <c r="B50" i="2"/>
  <c r="G52" i="5"/>
  <c r="G52" i="8" s="1"/>
  <c r="L52" i="8" s="1"/>
  <c r="C52" i="5"/>
  <c r="C52" i="8" s="1"/>
  <c r="H52" i="8" s="1"/>
  <c r="F52" i="5"/>
  <c r="F52" i="8" s="1"/>
  <c r="K52" i="8" s="1"/>
  <c r="B52" i="8"/>
  <c r="E52" i="5"/>
  <c r="E52" i="8" s="1"/>
  <c r="J52" i="8" s="1"/>
  <c r="D52" i="5"/>
  <c r="D52" i="8" s="1"/>
  <c r="I52" i="8" s="1"/>
  <c r="G51" i="9" l="1"/>
  <c r="G51" i="10" s="1"/>
  <c r="L51" i="10" s="1"/>
  <c r="D51" i="9"/>
  <c r="D51" i="10" s="1"/>
  <c r="I51" i="10" s="1"/>
  <c r="F51" i="9"/>
  <c r="F51" i="10" s="1"/>
  <c r="K51" i="10" s="1"/>
  <c r="B51" i="10"/>
  <c r="C51" i="9"/>
  <c r="C51" i="10" s="1"/>
  <c r="H51" i="10" s="1"/>
  <c r="E51" i="9"/>
  <c r="E51" i="10" s="1"/>
  <c r="J51" i="10" s="1"/>
  <c r="E51" i="5"/>
  <c r="E51" i="8" s="1"/>
  <c r="J51" i="8" s="1"/>
  <c r="B51" i="8"/>
  <c r="D51" i="5"/>
  <c r="D51" i="8" s="1"/>
  <c r="I51" i="8" s="1"/>
  <c r="F51" i="5"/>
  <c r="F51" i="8" s="1"/>
  <c r="K51" i="8" s="1"/>
  <c r="C51" i="5"/>
  <c r="C51" i="8" s="1"/>
  <c r="H51" i="8" s="1"/>
  <c r="G51" i="5"/>
  <c r="G51" i="8" s="1"/>
  <c r="L51" i="8" s="1"/>
  <c r="K50" i="2"/>
  <c r="F50" i="6" s="1"/>
  <c r="K50" i="6" s="1"/>
  <c r="L50" i="2"/>
  <c r="G50" i="6" s="1"/>
  <c r="L50" i="6" s="1"/>
  <c r="B50" i="6"/>
  <c r="H50" i="2"/>
  <c r="C50" i="6" s="1"/>
  <c r="H50" i="6" s="1"/>
  <c r="J50" i="2"/>
  <c r="E50" i="6" s="1"/>
  <c r="J50" i="6" s="1"/>
  <c r="B50" i="9"/>
  <c r="B50" i="5"/>
  <c r="I50" i="2"/>
  <c r="D50" i="6" s="1"/>
  <c r="I50" i="6" s="1"/>
  <c r="B49" i="2"/>
  <c r="G50" i="5" l="1"/>
  <c r="G50" i="8" s="1"/>
  <c r="L50" i="8" s="1"/>
  <c r="C50" i="5"/>
  <c r="C50" i="8" s="1"/>
  <c r="H50" i="8" s="1"/>
  <c r="B50" i="8"/>
  <c r="E50" i="5"/>
  <c r="E50" i="8" s="1"/>
  <c r="J50" i="8" s="1"/>
  <c r="F50" i="5"/>
  <c r="F50" i="8" s="1"/>
  <c r="K50" i="8" s="1"/>
  <c r="D50" i="5"/>
  <c r="D50" i="8" s="1"/>
  <c r="I50" i="8" s="1"/>
  <c r="K49" i="2"/>
  <c r="F49" i="6" s="1"/>
  <c r="K49" i="6" s="1"/>
  <c r="B49" i="6"/>
  <c r="H49" i="2"/>
  <c r="C49" i="6" s="1"/>
  <c r="H49" i="6" s="1"/>
  <c r="J49" i="2"/>
  <c r="E49" i="6" s="1"/>
  <c r="J49" i="6" s="1"/>
  <c r="B49" i="5"/>
  <c r="L49" i="2"/>
  <c r="G49" i="6" s="1"/>
  <c r="L49" i="6" s="1"/>
  <c r="I49" i="2"/>
  <c r="D49" i="6" s="1"/>
  <c r="I49" i="6" s="1"/>
  <c r="B49" i="9"/>
  <c r="B48" i="2"/>
  <c r="C50" i="9"/>
  <c r="C50" i="10" s="1"/>
  <c r="H50" i="10" s="1"/>
  <c r="B50" i="10"/>
  <c r="D50" i="9"/>
  <c r="D50" i="10" s="1"/>
  <c r="I50" i="10" s="1"/>
  <c r="G50" i="9"/>
  <c r="G50" i="10" s="1"/>
  <c r="L50" i="10" s="1"/>
  <c r="F50" i="9"/>
  <c r="F50" i="10" s="1"/>
  <c r="K50" i="10" s="1"/>
  <c r="E50" i="9"/>
  <c r="E50" i="10" s="1"/>
  <c r="J50" i="10" s="1"/>
  <c r="J48" i="2" l="1"/>
  <c r="E48" i="6" s="1"/>
  <c r="J48" i="6" s="1"/>
  <c r="L48" i="2"/>
  <c r="G48" i="6" s="1"/>
  <c r="L48" i="6" s="1"/>
  <c r="B48" i="9"/>
  <c r="I48" i="2"/>
  <c r="D48" i="6" s="1"/>
  <c r="I48" i="6" s="1"/>
  <c r="B48" i="5"/>
  <c r="K48" i="2"/>
  <c r="F48" i="6" s="1"/>
  <c r="K48" i="6" s="1"/>
  <c r="B48" i="6"/>
  <c r="H48" i="2"/>
  <c r="C48" i="6" s="1"/>
  <c r="H48" i="6" s="1"/>
  <c r="B47" i="2"/>
  <c r="F49" i="5"/>
  <c r="F49" i="8" s="1"/>
  <c r="K49" i="8" s="1"/>
  <c r="C49" i="5"/>
  <c r="C49" i="8" s="1"/>
  <c r="H49" i="8" s="1"/>
  <c r="B49" i="8"/>
  <c r="E49" i="5"/>
  <c r="E49" i="8" s="1"/>
  <c r="J49" i="8" s="1"/>
  <c r="G49" i="5"/>
  <c r="G49" i="8" s="1"/>
  <c r="L49" i="8" s="1"/>
  <c r="D49" i="5"/>
  <c r="D49" i="8" s="1"/>
  <c r="I49" i="8" s="1"/>
  <c r="G49" i="9"/>
  <c r="G49" i="10" s="1"/>
  <c r="L49" i="10" s="1"/>
  <c r="D49" i="9"/>
  <c r="D49" i="10" s="1"/>
  <c r="I49" i="10" s="1"/>
  <c r="B49" i="10"/>
  <c r="C49" i="9"/>
  <c r="C49" i="10" s="1"/>
  <c r="H49" i="10" s="1"/>
  <c r="F49" i="9"/>
  <c r="F49" i="10" s="1"/>
  <c r="K49" i="10" s="1"/>
  <c r="E49" i="9"/>
  <c r="E49" i="10" s="1"/>
  <c r="J49" i="10" s="1"/>
  <c r="F48" i="5" l="1"/>
  <c r="F48" i="8" s="1"/>
  <c r="K48" i="8" s="1"/>
  <c r="C48" i="5"/>
  <c r="C48" i="8" s="1"/>
  <c r="H48" i="8" s="1"/>
  <c r="E48" i="5"/>
  <c r="E48" i="8" s="1"/>
  <c r="J48" i="8" s="1"/>
  <c r="G48" i="5"/>
  <c r="G48" i="8" s="1"/>
  <c r="L48" i="8" s="1"/>
  <c r="B48" i="8"/>
  <c r="D48" i="5"/>
  <c r="D48" i="8" s="1"/>
  <c r="I48" i="8" s="1"/>
  <c r="F48" i="9"/>
  <c r="F48" i="10" s="1"/>
  <c r="K48" i="10" s="1"/>
  <c r="D48" i="9"/>
  <c r="D48" i="10" s="1"/>
  <c r="I48" i="10" s="1"/>
  <c r="G48" i="9"/>
  <c r="G48" i="10" s="1"/>
  <c r="L48" i="10" s="1"/>
  <c r="C48" i="9"/>
  <c r="C48" i="10" s="1"/>
  <c r="H48" i="10" s="1"/>
  <c r="E48" i="9"/>
  <c r="E48" i="10" s="1"/>
  <c r="J48" i="10" s="1"/>
  <c r="B48" i="10"/>
  <c r="L47" i="2"/>
  <c r="G47" i="6" s="1"/>
  <c r="L47" i="6" s="1"/>
  <c r="B47" i="9"/>
  <c r="K47" i="2"/>
  <c r="F47" i="6" s="1"/>
  <c r="K47" i="6" s="1"/>
  <c r="H47" i="2"/>
  <c r="C47" i="6" s="1"/>
  <c r="H47" i="6" s="1"/>
  <c r="B47" i="5"/>
  <c r="J47" i="2"/>
  <c r="E47" i="6" s="1"/>
  <c r="J47" i="6" s="1"/>
  <c r="B47" i="6"/>
  <c r="I47" i="2"/>
  <c r="D47" i="6" s="1"/>
  <c r="I47" i="6" s="1"/>
  <c r="B46" i="2"/>
  <c r="D47" i="9" l="1"/>
  <c r="D47" i="10" s="1"/>
  <c r="I47" i="10" s="1"/>
  <c r="B47" i="10"/>
  <c r="F47" i="9"/>
  <c r="F47" i="10" s="1"/>
  <c r="K47" i="10" s="1"/>
  <c r="C47" i="9"/>
  <c r="C47" i="10" s="1"/>
  <c r="H47" i="10" s="1"/>
  <c r="E47" i="9"/>
  <c r="E47" i="10" s="1"/>
  <c r="J47" i="10" s="1"/>
  <c r="G47" i="9"/>
  <c r="G47" i="10" s="1"/>
  <c r="L47" i="10" s="1"/>
  <c r="J46" i="2"/>
  <c r="E46" i="6" s="1"/>
  <c r="J46" i="6" s="1"/>
  <c r="B46" i="5"/>
  <c r="L46" i="2"/>
  <c r="G46" i="6" s="1"/>
  <c r="L46" i="6" s="1"/>
  <c r="B46" i="9"/>
  <c r="K46" i="2"/>
  <c r="F46" i="6" s="1"/>
  <c r="K46" i="6" s="1"/>
  <c r="I46" i="2"/>
  <c r="D46" i="6" s="1"/>
  <c r="I46" i="6" s="1"/>
  <c r="H46" i="2"/>
  <c r="C46" i="6" s="1"/>
  <c r="H46" i="6" s="1"/>
  <c r="B46" i="6"/>
  <c r="B45" i="2"/>
  <c r="G47" i="5"/>
  <c r="G47" i="8" s="1"/>
  <c r="L47" i="8" s="1"/>
  <c r="C47" i="5"/>
  <c r="C47" i="8" s="1"/>
  <c r="H47" i="8" s="1"/>
  <c r="E47" i="5"/>
  <c r="E47" i="8" s="1"/>
  <c r="J47" i="8" s="1"/>
  <c r="B47" i="8"/>
  <c r="D47" i="5"/>
  <c r="D47" i="8" s="1"/>
  <c r="I47" i="8" s="1"/>
  <c r="F47" i="5"/>
  <c r="F47" i="8" s="1"/>
  <c r="K47" i="8" s="1"/>
  <c r="E46" i="5" l="1"/>
  <c r="E46" i="8" s="1"/>
  <c r="J46" i="8" s="1"/>
  <c r="B46" i="8"/>
  <c r="F46" i="5"/>
  <c r="F46" i="8" s="1"/>
  <c r="K46" i="8" s="1"/>
  <c r="C46" i="5"/>
  <c r="C46" i="8" s="1"/>
  <c r="H46" i="8" s="1"/>
  <c r="D46" i="5"/>
  <c r="D46" i="8" s="1"/>
  <c r="I46" i="8" s="1"/>
  <c r="G46" i="5"/>
  <c r="G46" i="8" s="1"/>
  <c r="L46" i="8" s="1"/>
  <c r="J45" i="2"/>
  <c r="E45" i="6" s="1"/>
  <c r="J45" i="6" s="1"/>
  <c r="B45" i="9"/>
  <c r="H45" i="2"/>
  <c r="C45" i="6" s="1"/>
  <c r="H45" i="6" s="1"/>
  <c r="L45" i="2"/>
  <c r="G45" i="6" s="1"/>
  <c r="L45" i="6" s="1"/>
  <c r="K45" i="2"/>
  <c r="F45" i="6" s="1"/>
  <c r="K45" i="6" s="1"/>
  <c r="B45" i="5"/>
  <c r="B45" i="6"/>
  <c r="I45" i="2"/>
  <c r="D45" i="6" s="1"/>
  <c r="I45" i="6" s="1"/>
  <c r="B44" i="2"/>
  <c r="E46" i="9"/>
  <c r="E46" i="10" s="1"/>
  <c r="J46" i="10" s="1"/>
  <c r="B46" i="10"/>
  <c r="D46" i="9"/>
  <c r="D46" i="10" s="1"/>
  <c r="I46" i="10" s="1"/>
  <c r="G46" i="9"/>
  <c r="G46" i="10" s="1"/>
  <c r="L46" i="10" s="1"/>
  <c r="C46" i="9"/>
  <c r="C46" i="10" s="1"/>
  <c r="H46" i="10" s="1"/>
  <c r="F46" i="9"/>
  <c r="F46" i="10" s="1"/>
  <c r="K46" i="10" s="1"/>
  <c r="L44" i="2" l="1"/>
  <c r="G44" i="6" s="1"/>
  <c r="L44" i="6" s="1"/>
  <c r="K44" i="2"/>
  <c r="F44" i="6" s="1"/>
  <c r="K44" i="6" s="1"/>
  <c r="H44" i="2"/>
  <c r="C44" i="6" s="1"/>
  <c r="H44" i="6" s="1"/>
  <c r="J44" i="2"/>
  <c r="E44" i="6" s="1"/>
  <c r="J44" i="6" s="1"/>
  <c r="B44" i="9"/>
  <c r="B44" i="6"/>
  <c r="B44" i="5"/>
  <c r="I44" i="2"/>
  <c r="D44" i="6" s="1"/>
  <c r="I44" i="6" s="1"/>
  <c r="B43" i="2"/>
  <c r="G45" i="9"/>
  <c r="G45" i="10" s="1"/>
  <c r="L45" i="10" s="1"/>
  <c r="D45" i="9"/>
  <c r="D45" i="10" s="1"/>
  <c r="I45" i="10" s="1"/>
  <c r="C45" i="9"/>
  <c r="C45" i="10" s="1"/>
  <c r="H45" i="10" s="1"/>
  <c r="B45" i="10"/>
  <c r="E45" i="9"/>
  <c r="E45" i="10" s="1"/>
  <c r="J45" i="10" s="1"/>
  <c r="F45" i="9"/>
  <c r="F45" i="10" s="1"/>
  <c r="K45" i="10" s="1"/>
  <c r="D45" i="5"/>
  <c r="D45" i="8" s="1"/>
  <c r="I45" i="8" s="1"/>
  <c r="B45" i="8"/>
  <c r="F45" i="5"/>
  <c r="F45" i="8" s="1"/>
  <c r="K45" i="8" s="1"/>
  <c r="C45" i="5"/>
  <c r="C45" i="8" s="1"/>
  <c r="H45" i="8" s="1"/>
  <c r="E45" i="5"/>
  <c r="E45" i="8" s="1"/>
  <c r="J45" i="8" s="1"/>
  <c r="G45" i="5"/>
  <c r="G45" i="8" s="1"/>
  <c r="L45" i="8" s="1"/>
  <c r="D44" i="5" l="1"/>
  <c r="D44" i="8" s="1"/>
  <c r="I44" i="8" s="1"/>
  <c r="F44" i="5"/>
  <c r="F44" i="8" s="1"/>
  <c r="K44" i="8" s="1"/>
  <c r="C44" i="5"/>
  <c r="C44" i="8" s="1"/>
  <c r="H44" i="8" s="1"/>
  <c r="E44" i="5"/>
  <c r="E44" i="8" s="1"/>
  <c r="J44" i="8" s="1"/>
  <c r="G44" i="5"/>
  <c r="G44" i="8" s="1"/>
  <c r="L44" i="8" s="1"/>
  <c r="B44" i="8"/>
  <c r="B44" i="10"/>
  <c r="E44" i="9"/>
  <c r="E44" i="10" s="1"/>
  <c r="J44" i="10" s="1"/>
  <c r="D44" i="9"/>
  <c r="D44" i="10" s="1"/>
  <c r="I44" i="10" s="1"/>
  <c r="G44" i="9"/>
  <c r="G44" i="10" s="1"/>
  <c r="L44" i="10" s="1"/>
  <c r="F44" i="9"/>
  <c r="F44" i="10" s="1"/>
  <c r="K44" i="10" s="1"/>
  <c r="C44" i="9"/>
  <c r="C44" i="10" s="1"/>
  <c r="H44" i="10" s="1"/>
  <c r="B43" i="9"/>
  <c r="H43" i="2"/>
  <c r="C43" i="6" s="1"/>
  <c r="H43" i="6" s="1"/>
  <c r="J43" i="2"/>
  <c r="E43" i="6" s="1"/>
  <c r="J43" i="6" s="1"/>
  <c r="L43" i="2"/>
  <c r="G43" i="6" s="1"/>
  <c r="L43" i="6" s="1"/>
  <c r="B43" i="5"/>
  <c r="B43" i="6"/>
  <c r="I43" i="2"/>
  <c r="D43" i="6" s="1"/>
  <c r="I43" i="6" s="1"/>
  <c r="K43" i="2"/>
  <c r="F43" i="6" s="1"/>
  <c r="K43" i="6" s="1"/>
  <c r="B42" i="2"/>
  <c r="I42" i="2" l="1"/>
  <c r="D42" i="6" s="1"/>
  <c r="I42" i="6" s="1"/>
  <c r="B42" i="5"/>
  <c r="B42" i="6"/>
  <c r="H42" i="2"/>
  <c r="C42" i="6" s="1"/>
  <c r="H42" i="6" s="1"/>
  <c r="J42" i="2"/>
  <c r="E42" i="6" s="1"/>
  <c r="J42" i="6" s="1"/>
  <c r="L42" i="2"/>
  <c r="G42" i="6" s="1"/>
  <c r="L42" i="6" s="1"/>
  <c r="B42" i="9"/>
  <c r="K42" i="2"/>
  <c r="F42" i="6" s="1"/>
  <c r="K42" i="6" s="1"/>
  <c r="B41" i="2"/>
  <c r="G43" i="9"/>
  <c r="G43" i="10" s="1"/>
  <c r="L43" i="10" s="1"/>
  <c r="D43" i="9"/>
  <c r="D43" i="10" s="1"/>
  <c r="I43" i="10" s="1"/>
  <c r="B43" i="10"/>
  <c r="C43" i="9"/>
  <c r="C43" i="10" s="1"/>
  <c r="H43" i="10" s="1"/>
  <c r="F43" i="9"/>
  <c r="F43" i="10" s="1"/>
  <c r="K43" i="10" s="1"/>
  <c r="E43" i="9"/>
  <c r="E43" i="10" s="1"/>
  <c r="J43" i="10" s="1"/>
  <c r="C43" i="5"/>
  <c r="C43" i="8" s="1"/>
  <c r="H43" i="8" s="1"/>
  <c r="F43" i="5"/>
  <c r="F43" i="8" s="1"/>
  <c r="K43" i="8" s="1"/>
  <c r="E43" i="5"/>
  <c r="E43" i="8" s="1"/>
  <c r="J43" i="8" s="1"/>
  <c r="G43" i="5"/>
  <c r="G43" i="8" s="1"/>
  <c r="L43" i="8" s="1"/>
  <c r="D43" i="5"/>
  <c r="D43" i="8" s="1"/>
  <c r="I43" i="8" s="1"/>
  <c r="B43" i="8"/>
  <c r="E42" i="5" l="1"/>
  <c r="E42" i="8" s="1"/>
  <c r="J42" i="8" s="1"/>
  <c r="B42" i="8"/>
  <c r="C42" i="5"/>
  <c r="C42" i="8" s="1"/>
  <c r="H42" i="8" s="1"/>
  <c r="G42" i="5"/>
  <c r="G42" i="8" s="1"/>
  <c r="L42" i="8" s="1"/>
  <c r="D42" i="5"/>
  <c r="D42" i="8" s="1"/>
  <c r="I42" i="8" s="1"/>
  <c r="F42" i="5"/>
  <c r="F42" i="8" s="1"/>
  <c r="K42" i="8" s="1"/>
  <c r="D42" i="9"/>
  <c r="D42" i="10" s="1"/>
  <c r="I42" i="10" s="1"/>
  <c r="F42" i="9"/>
  <c r="F42" i="10" s="1"/>
  <c r="K42" i="10" s="1"/>
  <c r="C42" i="9"/>
  <c r="C42" i="10" s="1"/>
  <c r="H42" i="10" s="1"/>
  <c r="B42" i="10"/>
  <c r="E42" i="9"/>
  <c r="E42" i="10" s="1"/>
  <c r="J42" i="10" s="1"/>
  <c r="G42" i="9"/>
  <c r="G42" i="10" s="1"/>
  <c r="L42" i="10" s="1"/>
  <c r="H41" i="2"/>
  <c r="C41" i="6" s="1"/>
  <c r="H41" i="6" s="1"/>
  <c r="B41" i="6"/>
  <c r="B41" i="9"/>
  <c r="J41" i="2"/>
  <c r="E41" i="6" s="1"/>
  <c r="J41" i="6" s="1"/>
  <c r="L41" i="2"/>
  <c r="G41" i="6" s="1"/>
  <c r="L41" i="6" s="1"/>
  <c r="I41" i="2"/>
  <c r="D41" i="6" s="1"/>
  <c r="I41" i="6" s="1"/>
  <c r="K41" i="2"/>
  <c r="F41" i="6" s="1"/>
  <c r="K41" i="6" s="1"/>
  <c r="B41" i="5"/>
  <c r="B40" i="2"/>
  <c r="F41" i="9" l="1"/>
  <c r="F41" i="10" s="1"/>
  <c r="K41" i="10" s="1"/>
  <c r="E41" i="9"/>
  <c r="E41" i="10" s="1"/>
  <c r="J41" i="10" s="1"/>
  <c r="G41" i="9"/>
  <c r="G41" i="10" s="1"/>
  <c r="L41" i="10" s="1"/>
  <c r="B41" i="10"/>
  <c r="C41" i="9"/>
  <c r="C41" i="10" s="1"/>
  <c r="H41" i="10" s="1"/>
  <c r="D41" i="9"/>
  <c r="D41" i="10" s="1"/>
  <c r="I41" i="10" s="1"/>
  <c r="B40" i="6"/>
  <c r="L40" i="2"/>
  <c r="G40" i="6" s="1"/>
  <c r="L40" i="6" s="1"/>
  <c r="B40" i="9"/>
  <c r="I40" i="2"/>
  <c r="D40" i="6" s="1"/>
  <c r="I40" i="6" s="1"/>
  <c r="K40" i="2"/>
  <c r="F40" i="6" s="1"/>
  <c r="K40" i="6" s="1"/>
  <c r="B40" i="5"/>
  <c r="H40" i="2"/>
  <c r="C40" i="6" s="1"/>
  <c r="H40" i="6" s="1"/>
  <c r="J40" i="2"/>
  <c r="E40" i="6" s="1"/>
  <c r="J40" i="6" s="1"/>
  <c r="B39" i="2"/>
  <c r="G41" i="5"/>
  <c r="G41" i="8" s="1"/>
  <c r="L41" i="8" s="1"/>
  <c r="D41" i="5"/>
  <c r="D41" i="8" s="1"/>
  <c r="I41" i="8" s="1"/>
  <c r="B41" i="8"/>
  <c r="F41" i="5"/>
  <c r="F41" i="8" s="1"/>
  <c r="K41" i="8" s="1"/>
  <c r="C41" i="5"/>
  <c r="C41" i="8" s="1"/>
  <c r="H41" i="8" s="1"/>
  <c r="E41" i="5"/>
  <c r="E41" i="8" s="1"/>
  <c r="J41" i="8" s="1"/>
  <c r="L39" i="2" l="1"/>
  <c r="G39" i="6" s="1"/>
  <c r="L39" i="6" s="1"/>
  <c r="I39" i="2"/>
  <c r="D39" i="6" s="1"/>
  <c r="I39" i="6" s="1"/>
  <c r="K39" i="2"/>
  <c r="F39" i="6" s="1"/>
  <c r="K39" i="6" s="1"/>
  <c r="B39" i="6"/>
  <c r="B39" i="9"/>
  <c r="H39" i="2"/>
  <c r="C39" i="6" s="1"/>
  <c r="H39" i="6" s="1"/>
  <c r="J39" i="2"/>
  <c r="E39" i="6" s="1"/>
  <c r="J39" i="6" s="1"/>
  <c r="B39" i="5"/>
  <c r="B38" i="2"/>
  <c r="G40" i="5"/>
  <c r="G40" i="8" s="1"/>
  <c r="L40" i="8" s="1"/>
  <c r="D40" i="5"/>
  <c r="D40" i="8" s="1"/>
  <c r="I40" i="8" s="1"/>
  <c r="B40" i="8"/>
  <c r="F40" i="5"/>
  <c r="F40" i="8" s="1"/>
  <c r="K40" i="8" s="1"/>
  <c r="C40" i="5"/>
  <c r="C40" i="8" s="1"/>
  <c r="H40" i="8" s="1"/>
  <c r="E40" i="5"/>
  <c r="E40" i="8" s="1"/>
  <c r="J40" i="8" s="1"/>
  <c r="B40" i="10"/>
  <c r="E40" i="9"/>
  <c r="E40" i="10" s="1"/>
  <c r="J40" i="10" s="1"/>
  <c r="D40" i="9"/>
  <c r="D40" i="10" s="1"/>
  <c r="I40" i="10" s="1"/>
  <c r="G40" i="9"/>
  <c r="G40" i="10" s="1"/>
  <c r="L40" i="10" s="1"/>
  <c r="F40" i="9"/>
  <c r="F40" i="10" s="1"/>
  <c r="K40" i="10" s="1"/>
  <c r="C40" i="9"/>
  <c r="C40" i="10" s="1"/>
  <c r="H40" i="10" s="1"/>
  <c r="B39" i="10" l="1"/>
  <c r="C39" i="9"/>
  <c r="C39" i="10" s="1"/>
  <c r="H39" i="10" s="1"/>
  <c r="F39" i="9"/>
  <c r="F39" i="10" s="1"/>
  <c r="K39" i="10" s="1"/>
  <c r="E39" i="9"/>
  <c r="E39" i="10" s="1"/>
  <c r="J39" i="10" s="1"/>
  <c r="G39" i="9"/>
  <c r="G39" i="10" s="1"/>
  <c r="L39" i="10" s="1"/>
  <c r="D39" i="9"/>
  <c r="D39" i="10" s="1"/>
  <c r="I39" i="10" s="1"/>
  <c r="E39" i="5"/>
  <c r="E39" i="8" s="1"/>
  <c r="J39" i="8" s="1"/>
  <c r="G39" i="5"/>
  <c r="G39" i="8" s="1"/>
  <c r="L39" i="8" s="1"/>
  <c r="D39" i="5"/>
  <c r="D39" i="8" s="1"/>
  <c r="I39" i="8" s="1"/>
  <c r="F39" i="5"/>
  <c r="F39" i="8" s="1"/>
  <c r="K39" i="8" s="1"/>
  <c r="B39" i="8"/>
  <c r="C39" i="5"/>
  <c r="C39" i="8" s="1"/>
  <c r="H39" i="8" s="1"/>
  <c r="J38" i="2"/>
  <c r="E38" i="6" s="1"/>
  <c r="J38" i="6" s="1"/>
  <c r="B38" i="9"/>
  <c r="I38" i="2"/>
  <c r="D38" i="6" s="1"/>
  <c r="I38" i="6" s="1"/>
  <c r="L38" i="2"/>
  <c r="G38" i="6" s="1"/>
  <c r="L38" i="6" s="1"/>
  <c r="K38" i="2"/>
  <c r="F38" i="6" s="1"/>
  <c r="K38" i="6" s="1"/>
  <c r="H38" i="2"/>
  <c r="C38" i="6" s="1"/>
  <c r="H38" i="6" s="1"/>
  <c r="B38" i="5"/>
  <c r="B38" i="6"/>
  <c r="B37" i="2"/>
  <c r="B38" i="10" l="1"/>
  <c r="D38" i="9"/>
  <c r="D38" i="10" s="1"/>
  <c r="I38" i="10" s="1"/>
  <c r="G38" i="9"/>
  <c r="G38" i="10" s="1"/>
  <c r="L38" i="10" s="1"/>
  <c r="F38" i="9"/>
  <c r="F38" i="10" s="1"/>
  <c r="K38" i="10" s="1"/>
  <c r="C38" i="9"/>
  <c r="C38" i="10" s="1"/>
  <c r="H38" i="10" s="1"/>
  <c r="E38" i="9"/>
  <c r="E38" i="10" s="1"/>
  <c r="J38" i="10" s="1"/>
  <c r="B37" i="9"/>
  <c r="H37" i="2"/>
  <c r="C37" i="6" s="1"/>
  <c r="H37" i="6" s="1"/>
  <c r="J37" i="2"/>
  <c r="E37" i="6" s="1"/>
  <c r="J37" i="6" s="1"/>
  <c r="L37" i="2"/>
  <c r="G37" i="6" s="1"/>
  <c r="L37" i="6" s="1"/>
  <c r="B37" i="5"/>
  <c r="I37" i="2"/>
  <c r="D37" i="6" s="1"/>
  <c r="I37" i="6" s="1"/>
  <c r="B37" i="6"/>
  <c r="K37" i="2"/>
  <c r="F37" i="6" s="1"/>
  <c r="K37" i="6" s="1"/>
  <c r="B36" i="2"/>
  <c r="D38" i="5"/>
  <c r="D38" i="8" s="1"/>
  <c r="I38" i="8" s="1"/>
  <c r="F38" i="5"/>
  <c r="F38" i="8" s="1"/>
  <c r="K38" i="8" s="1"/>
  <c r="C38" i="5"/>
  <c r="C38" i="8" s="1"/>
  <c r="H38" i="8" s="1"/>
  <c r="E38" i="5"/>
  <c r="E38" i="8" s="1"/>
  <c r="J38" i="8" s="1"/>
  <c r="G38" i="5"/>
  <c r="G38" i="8" s="1"/>
  <c r="L38" i="8" s="1"/>
  <c r="B38" i="8"/>
  <c r="B36" i="5" l="1"/>
  <c r="B36" i="6"/>
  <c r="J36" i="2"/>
  <c r="E36" i="6" s="1"/>
  <c r="J36" i="6" s="1"/>
  <c r="B36" i="9"/>
  <c r="I36" i="2"/>
  <c r="D36" i="6" s="1"/>
  <c r="I36" i="6" s="1"/>
  <c r="K36" i="2"/>
  <c r="F36" i="6" s="1"/>
  <c r="K36" i="6" s="1"/>
  <c r="L36" i="2"/>
  <c r="G36" i="6" s="1"/>
  <c r="L36" i="6" s="1"/>
  <c r="H36" i="2"/>
  <c r="C36" i="6" s="1"/>
  <c r="H36" i="6" s="1"/>
  <c r="B35" i="2"/>
  <c r="C37" i="9"/>
  <c r="C37" i="10" s="1"/>
  <c r="H37" i="10" s="1"/>
  <c r="F37" i="9"/>
  <c r="F37" i="10" s="1"/>
  <c r="K37" i="10" s="1"/>
  <c r="G37" i="9"/>
  <c r="G37" i="10" s="1"/>
  <c r="L37" i="10" s="1"/>
  <c r="D37" i="9"/>
  <c r="D37" i="10" s="1"/>
  <c r="I37" i="10" s="1"/>
  <c r="B37" i="10"/>
  <c r="E37" i="9"/>
  <c r="E37" i="10" s="1"/>
  <c r="J37" i="10" s="1"/>
  <c r="B37" i="8"/>
  <c r="E37" i="5"/>
  <c r="E37" i="8" s="1"/>
  <c r="J37" i="8" s="1"/>
  <c r="G37" i="5"/>
  <c r="G37" i="8" s="1"/>
  <c r="L37" i="8" s="1"/>
  <c r="D37" i="5"/>
  <c r="D37" i="8" s="1"/>
  <c r="I37" i="8" s="1"/>
  <c r="C37" i="5"/>
  <c r="C37" i="8" s="1"/>
  <c r="H37" i="8" s="1"/>
  <c r="F37" i="5"/>
  <c r="F37" i="8" s="1"/>
  <c r="K37" i="8" s="1"/>
  <c r="B36" i="10" l="1"/>
  <c r="E36" i="9"/>
  <c r="E36" i="10" s="1"/>
  <c r="J36" i="10" s="1"/>
  <c r="D36" i="9"/>
  <c r="D36" i="10" s="1"/>
  <c r="I36" i="10" s="1"/>
  <c r="G36" i="9"/>
  <c r="G36" i="10" s="1"/>
  <c r="L36" i="10" s="1"/>
  <c r="F36" i="9"/>
  <c r="F36" i="10" s="1"/>
  <c r="K36" i="10" s="1"/>
  <c r="C36" i="9"/>
  <c r="C36" i="10" s="1"/>
  <c r="H36" i="10" s="1"/>
  <c r="I35" i="2"/>
  <c r="D35" i="6" s="1"/>
  <c r="I35" i="6" s="1"/>
  <c r="B35" i="6"/>
  <c r="H35" i="2"/>
  <c r="C35" i="6" s="1"/>
  <c r="H35" i="6" s="1"/>
  <c r="J35" i="2"/>
  <c r="E35" i="6" s="1"/>
  <c r="J35" i="6" s="1"/>
  <c r="L35" i="2"/>
  <c r="G35" i="6" s="1"/>
  <c r="L35" i="6" s="1"/>
  <c r="B35" i="5"/>
  <c r="B35" i="9"/>
  <c r="K35" i="2"/>
  <c r="F35" i="6" s="1"/>
  <c r="K35" i="6" s="1"/>
  <c r="B34" i="2"/>
  <c r="B36" i="8"/>
  <c r="F36" i="5"/>
  <c r="F36" i="8" s="1"/>
  <c r="K36" i="8" s="1"/>
  <c r="E36" i="5"/>
  <c r="E36" i="8" s="1"/>
  <c r="J36" i="8" s="1"/>
  <c r="D36" i="5"/>
  <c r="D36" i="8" s="1"/>
  <c r="I36" i="8" s="1"/>
  <c r="C36" i="5"/>
  <c r="C36" i="8" s="1"/>
  <c r="H36" i="8" s="1"/>
  <c r="G36" i="5"/>
  <c r="G36" i="8" s="1"/>
  <c r="L36" i="8" s="1"/>
  <c r="C35" i="5" l="1"/>
  <c r="C35" i="8" s="1"/>
  <c r="H35" i="8" s="1"/>
  <c r="G35" i="5"/>
  <c r="G35" i="8" s="1"/>
  <c r="L35" i="8" s="1"/>
  <c r="E35" i="5"/>
  <c r="E35" i="8" s="1"/>
  <c r="J35" i="8" s="1"/>
  <c r="D35" i="5"/>
  <c r="D35" i="8" s="1"/>
  <c r="I35" i="8" s="1"/>
  <c r="B35" i="8"/>
  <c r="F35" i="5"/>
  <c r="F35" i="8" s="1"/>
  <c r="K35" i="8" s="1"/>
  <c r="K34" i="2"/>
  <c r="F34" i="6" s="1"/>
  <c r="K34" i="6" s="1"/>
  <c r="J34" i="2"/>
  <c r="E34" i="6" s="1"/>
  <c r="J34" i="6" s="1"/>
  <c r="L34" i="2"/>
  <c r="G34" i="6" s="1"/>
  <c r="L34" i="6" s="1"/>
  <c r="B34" i="5"/>
  <c r="B34" i="9"/>
  <c r="B34" i="6"/>
  <c r="H34" i="2"/>
  <c r="C34" i="6" s="1"/>
  <c r="H34" i="6" s="1"/>
  <c r="I34" i="2"/>
  <c r="D34" i="6" s="1"/>
  <c r="I34" i="6" s="1"/>
  <c r="B33" i="2"/>
  <c r="G35" i="9"/>
  <c r="G35" i="10" s="1"/>
  <c r="L35" i="10" s="1"/>
  <c r="D35" i="9"/>
  <c r="D35" i="10" s="1"/>
  <c r="I35" i="10" s="1"/>
  <c r="F35" i="9"/>
  <c r="F35" i="10" s="1"/>
  <c r="K35" i="10" s="1"/>
  <c r="B35" i="10"/>
  <c r="C35" i="9"/>
  <c r="C35" i="10" s="1"/>
  <c r="H35" i="10" s="1"/>
  <c r="E35" i="9"/>
  <c r="E35" i="10" s="1"/>
  <c r="J35" i="10" s="1"/>
  <c r="J33" i="2" l="1"/>
  <c r="E33" i="6" s="1"/>
  <c r="J33" i="6" s="1"/>
  <c r="I33" i="2"/>
  <c r="D33" i="6" s="1"/>
  <c r="I33" i="6" s="1"/>
  <c r="K33" i="2"/>
  <c r="F33" i="6" s="1"/>
  <c r="K33" i="6" s="1"/>
  <c r="B33" i="9"/>
  <c r="L33" i="2"/>
  <c r="G33" i="6" s="1"/>
  <c r="L33" i="6" s="1"/>
  <c r="B33" i="6"/>
  <c r="H33" i="2"/>
  <c r="C33" i="6" s="1"/>
  <c r="H33" i="6" s="1"/>
  <c r="B33" i="5"/>
  <c r="B32" i="2"/>
  <c r="F34" i="9"/>
  <c r="F34" i="10" s="1"/>
  <c r="K34" i="10" s="1"/>
  <c r="C34" i="9"/>
  <c r="C34" i="10" s="1"/>
  <c r="H34" i="10" s="1"/>
  <c r="E34" i="9"/>
  <c r="E34" i="10" s="1"/>
  <c r="J34" i="10" s="1"/>
  <c r="B34" i="10"/>
  <c r="G34" i="9"/>
  <c r="G34" i="10" s="1"/>
  <c r="L34" i="10" s="1"/>
  <c r="D34" i="9"/>
  <c r="D34" i="10" s="1"/>
  <c r="I34" i="10" s="1"/>
  <c r="E34" i="5"/>
  <c r="E34" i="8" s="1"/>
  <c r="J34" i="8" s="1"/>
  <c r="G34" i="5"/>
  <c r="G34" i="8" s="1"/>
  <c r="L34" i="8" s="1"/>
  <c r="D34" i="5"/>
  <c r="D34" i="8" s="1"/>
  <c r="I34" i="8" s="1"/>
  <c r="B34" i="8"/>
  <c r="C34" i="5"/>
  <c r="C34" i="8" s="1"/>
  <c r="H34" i="8" s="1"/>
  <c r="F34" i="5"/>
  <c r="F34" i="8" s="1"/>
  <c r="K34" i="8" s="1"/>
  <c r="B33" i="8" l="1"/>
  <c r="D33" i="5"/>
  <c r="D33" i="8" s="1"/>
  <c r="I33" i="8" s="1"/>
  <c r="F33" i="5"/>
  <c r="F33" i="8" s="1"/>
  <c r="K33" i="8" s="1"/>
  <c r="E33" i="5"/>
  <c r="E33" i="8" s="1"/>
  <c r="J33" i="8" s="1"/>
  <c r="C33" i="5"/>
  <c r="C33" i="8" s="1"/>
  <c r="H33" i="8" s="1"/>
  <c r="G33" i="5"/>
  <c r="G33" i="8" s="1"/>
  <c r="L33" i="8" s="1"/>
  <c r="B33" i="10"/>
  <c r="F33" i="9"/>
  <c r="F33" i="10" s="1"/>
  <c r="K33" i="10" s="1"/>
  <c r="C33" i="9"/>
  <c r="C33" i="10" s="1"/>
  <c r="H33" i="10" s="1"/>
  <c r="E33" i="9"/>
  <c r="E33" i="10" s="1"/>
  <c r="J33" i="10" s="1"/>
  <c r="G33" i="9"/>
  <c r="G33" i="10" s="1"/>
  <c r="L33" i="10" s="1"/>
  <c r="D33" i="9"/>
  <c r="D33" i="10" s="1"/>
  <c r="I33" i="10" s="1"/>
  <c r="K32" i="2"/>
  <c r="F32" i="6" s="1"/>
  <c r="K32" i="6" s="1"/>
  <c r="B32" i="6"/>
  <c r="I32" i="2"/>
  <c r="D32" i="6" s="1"/>
  <c r="I32" i="6" s="1"/>
  <c r="H32" i="2"/>
  <c r="C32" i="6" s="1"/>
  <c r="H32" i="6" s="1"/>
  <c r="L32" i="2"/>
  <c r="G32" i="6" s="1"/>
  <c r="L32" i="6" s="1"/>
  <c r="B32" i="9"/>
  <c r="B32" i="5"/>
  <c r="J32" i="2"/>
  <c r="E32" i="6" s="1"/>
  <c r="J32" i="6" s="1"/>
  <c r="B31" i="2"/>
  <c r="G32" i="5" l="1"/>
  <c r="G32" i="8" s="1"/>
  <c r="L32" i="8" s="1"/>
  <c r="D32" i="5"/>
  <c r="D32" i="8" s="1"/>
  <c r="I32" i="8" s="1"/>
  <c r="F32" i="5"/>
  <c r="F32" i="8" s="1"/>
  <c r="K32" i="8" s="1"/>
  <c r="B32" i="8"/>
  <c r="E32" i="5"/>
  <c r="E32" i="8" s="1"/>
  <c r="J32" i="8" s="1"/>
  <c r="C32" i="5"/>
  <c r="C32" i="8" s="1"/>
  <c r="H32" i="8" s="1"/>
  <c r="I31" i="2"/>
  <c r="D31" i="6" s="1"/>
  <c r="I31" i="6" s="1"/>
  <c r="B31" i="6"/>
  <c r="L31" i="2"/>
  <c r="G31" i="6" s="1"/>
  <c r="L31" i="6" s="1"/>
  <c r="H31" i="2"/>
  <c r="C31" i="6" s="1"/>
  <c r="H31" i="6" s="1"/>
  <c r="B30" i="2"/>
  <c r="K31" i="2"/>
  <c r="F31" i="6" s="1"/>
  <c r="K31" i="6" s="1"/>
  <c r="B31" i="5"/>
  <c r="B31" i="9"/>
  <c r="J31" i="2"/>
  <c r="E31" i="6" s="1"/>
  <c r="J31" i="6" s="1"/>
  <c r="D32" i="9"/>
  <c r="D32" i="10" s="1"/>
  <c r="I32" i="10" s="1"/>
  <c r="G32" i="9"/>
  <c r="G32" i="10" s="1"/>
  <c r="L32" i="10" s="1"/>
  <c r="E32" i="9"/>
  <c r="E32" i="10" s="1"/>
  <c r="J32" i="10" s="1"/>
  <c r="B32" i="10"/>
  <c r="F32" i="9"/>
  <c r="F32" i="10" s="1"/>
  <c r="K32" i="10" s="1"/>
  <c r="C32" i="9"/>
  <c r="C32" i="10" s="1"/>
  <c r="H32" i="10" s="1"/>
  <c r="B31" i="10" l="1"/>
  <c r="F31" i="9"/>
  <c r="F31" i="10" s="1"/>
  <c r="K31" i="10" s="1"/>
  <c r="C31" i="9"/>
  <c r="C31" i="10" s="1"/>
  <c r="H31" i="10" s="1"/>
  <c r="E31" i="9"/>
  <c r="E31" i="10" s="1"/>
  <c r="J31" i="10" s="1"/>
  <c r="G31" i="9"/>
  <c r="G31" i="10" s="1"/>
  <c r="L31" i="10" s="1"/>
  <c r="D31" i="9"/>
  <c r="D31" i="10" s="1"/>
  <c r="I31" i="10" s="1"/>
  <c r="F31" i="5"/>
  <c r="F31" i="8" s="1"/>
  <c r="K31" i="8" s="1"/>
  <c r="B31" i="8"/>
  <c r="D31" i="5"/>
  <c r="D31" i="8" s="1"/>
  <c r="I31" i="8" s="1"/>
  <c r="E31" i="5"/>
  <c r="E31" i="8" s="1"/>
  <c r="J31" i="8" s="1"/>
  <c r="C31" i="5"/>
  <c r="C31" i="8" s="1"/>
  <c r="H31" i="8" s="1"/>
  <c r="G31" i="5"/>
  <c r="G31" i="8" s="1"/>
  <c r="L31" i="8" s="1"/>
  <c r="H30" i="2"/>
  <c r="C30" i="6" s="1"/>
  <c r="H30" i="6" s="1"/>
  <c r="I30" i="2"/>
  <c r="D30" i="6" s="1"/>
  <c r="I30" i="6" s="1"/>
  <c r="K30" i="2"/>
  <c r="F30" i="6" s="1"/>
  <c r="K30" i="6" s="1"/>
  <c r="L30" i="2"/>
  <c r="G30" i="6" s="1"/>
  <c r="L30" i="6" s="1"/>
  <c r="B30" i="5"/>
  <c r="B30" i="9"/>
  <c r="B29" i="2"/>
  <c r="B30" i="6"/>
  <c r="J30" i="2"/>
  <c r="E30" i="6" s="1"/>
  <c r="J30" i="6" s="1"/>
  <c r="B29" i="9" l="1"/>
  <c r="L29" i="2"/>
  <c r="G29" i="6" s="1"/>
  <c r="L29" i="6" s="1"/>
  <c r="B29" i="6"/>
  <c r="I29" i="2"/>
  <c r="D29" i="6" s="1"/>
  <c r="I29" i="6" s="1"/>
  <c r="B28" i="2"/>
  <c r="K29" i="2"/>
  <c r="F29" i="6" s="1"/>
  <c r="K29" i="6" s="1"/>
  <c r="J29" i="2"/>
  <c r="E29" i="6" s="1"/>
  <c r="J29" i="6" s="1"/>
  <c r="B29" i="5"/>
  <c r="H29" i="2"/>
  <c r="C29" i="6" s="1"/>
  <c r="H29" i="6" s="1"/>
  <c r="B30" i="10"/>
  <c r="D30" i="9"/>
  <c r="D30" i="10" s="1"/>
  <c r="I30" i="10" s="1"/>
  <c r="F30" i="9"/>
  <c r="F30" i="10" s="1"/>
  <c r="K30" i="10" s="1"/>
  <c r="G30" i="9"/>
  <c r="G30" i="10" s="1"/>
  <c r="L30" i="10" s="1"/>
  <c r="C30" i="9"/>
  <c r="C30" i="10" s="1"/>
  <c r="H30" i="10" s="1"/>
  <c r="E30" i="9"/>
  <c r="E30" i="10" s="1"/>
  <c r="J30" i="10" s="1"/>
  <c r="C30" i="5"/>
  <c r="C30" i="8" s="1"/>
  <c r="H30" i="8" s="1"/>
  <c r="E30" i="5"/>
  <c r="E30" i="8" s="1"/>
  <c r="J30" i="8" s="1"/>
  <c r="G30" i="5"/>
  <c r="G30" i="8" s="1"/>
  <c r="L30" i="8" s="1"/>
  <c r="F30" i="5"/>
  <c r="F30" i="8" s="1"/>
  <c r="K30" i="8" s="1"/>
  <c r="B30" i="8"/>
  <c r="D30" i="5"/>
  <c r="D30" i="8" s="1"/>
  <c r="I30" i="8" s="1"/>
  <c r="C29" i="5" l="1"/>
  <c r="C29" i="8" s="1"/>
  <c r="H29" i="8" s="1"/>
  <c r="E29" i="5"/>
  <c r="E29" i="8" s="1"/>
  <c r="J29" i="8" s="1"/>
  <c r="D29" i="5"/>
  <c r="D29" i="8" s="1"/>
  <c r="I29" i="8" s="1"/>
  <c r="B29" i="8"/>
  <c r="G29" i="5"/>
  <c r="G29" i="8" s="1"/>
  <c r="L29" i="8" s="1"/>
  <c r="F29" i="5"/>
  <c r="F29" i="8" s="1"/>
  <c r="K29" i="8" s="1"/>
  <c r="K28" i="2"/>
  <c r="F28" i="6" s="1"/>
  <c r="K28" i="6" s="1"/>
  <c r="B28" i="6"/>
  <c r="H28" i="2"/>
  <c r="C28" i="6" s="1"/>
  <c r="H28" i="6" s="1"/>
  <c r="B28" i="5"/>
  <c r="J28" i="2"/>
  <c r="E28" i="6" s="1"/>
  <c r="J28" i="6" s="1"/>
  <c r="B28" i="9"/>
  <c r="L28" i="2"/>
  <c r="G28" i="6" s="1"/>
  <c r="L28" i="6" s="1"/>
  <c r="I28" i="2"/>
  <c r="D28" i="6" s="1"/>
  <c r="I28" i="6" s="1"/>
  <c r="B27" i="2"/>
  <c r="B29" i="10"/>
  <c r="D29" i="9"/>
  <c r="D29" i="10" s="1"/>
  <c r="I29" i="10" s="1"/>
  <c r="C29" i="9"/>
  <c r="C29" i="10" s="1"/>
  <c r="H29" i="10" s="1"/>
  <c r="F29" i="9"/>
  <c r="F29" i="10" s="1"/>
  <c r="K29" i="10" s="1"/>
  <c r="E29" i="9"/>
  <c r="E29" i="10" s="1"/>
  <c r="J29" i="10" s="1"/>
  <c r="G29" i="9"/>
  <c r="G29" i="10" s="1"/>
  <c r="L29" i="10" s="1"/>
  <c r="I27" i="2" l="1"/>
  <c r="D27" i="6" s="1"/>
  <c r="I27" i="6" s="1"/>
  <c r="B27" i="9"/>
  <c r="J27" i="2"/>
  <c r="E27" i="6" s="1"/>
  <c r="J27" i="6" s="1"/>
  <c r="H27" i="2"/>
  <c r="C27" i="6" s="1"/>
  <c r="H27" i="6" s="1"/>
  <c r="L27" i="2"/>
  <c r="G27" i="6" s="1"/>
  <c r="L27" i="6" s="1"/>
  <c r="K27" i="2"/>
  <c r="F27" i="6" s="1"/>
  <c r="K27" i="6" s="1"/>
  <c r="B27" i="5"/>
  <c r="B27" i="6"/>
  <c r="B26" i="2"/>
  <c r="E28" i="9"/>
  <c r="E28" i="10" s="1"/>
  <c r="J28" i="10" s="1"/>
  <c r="B28" i="10"/>
  <c r="G28" i="9"/>
  <c r="G28" i="10" s="1"/>
  <c r="L28" i="10" s="1"/>
  <c r="D28" i="9"/>
  <c r="D28" i="10" s="1"/>
  <c r="I28" i="10" s="1"/>
  <c r="F28" i="9"/>
  <c r="F28" i="10" s="1"/>
  <c r="K28" i="10" s="1"/>
  <c r="C28" i="9"/>
  <c r="C28" i="10" s="1"/>
  <c r="H28" i="10" s="1"/>
  <c r="F28" i="5"/>
  <c r="F28" i="8" s="1"/>
  <c r="K28" i="8" s="1"/>
  <c r="B28" i="8"/>
  <c r="C28" i="5"/>
  <c r="C28" i="8" s="1"/>
  <c r="H28" i="8" s="1"/>
  <c r="G28" i="5"/>
  <c r="G28" i="8" s="1"/>
  <c r="L28" i="8" s="1"/>
  <c r="E28" i="5"/>
  <c r="E28" i="8" s="1"/>
  <c r="J28" i="8" s="1"/>
  <c r="D28" i="5"/>
  <c r="D28" i="8" s="1"/>
  <c r="I28" i="8" s="1"/>
  <c r="E27" i="9" l="1"/>
  <c r="E27" i="10" s="1"/>
  <c r="J27" i="10" s="1"/>
  <c r="B27" i="10"/>
  <c r="D27" i="9"/>
  <c r="D27" i="10" s="1"/>
  <c r="I27" i="10" s="1"/>
  <c r="C27" i="9"/>
  <c r="C27" i="10" s="1"/>
  <c r="H27" i="10" s="1"/>
  <c r="F27" i="9"/>
  <c r="F27" i="10" s="1"/>
  <c r="K27" i="10" s="1"/>
  <c r="G27" i="9"/>
  <c r="G27" i="10" s="1"/>
  <c r="L27" i="10" s="1"/>
  <c r="L26" i="2"/>
  <c r="G26" i="6" s="1"/>
  <c r="L26" i="6" s="1"/>
  <c r="B26" i="6"/>
  <c r="H26" i="2"/>
  <c r="C26" i="6" s="1"/>
  <c r="H26" i="6" s="1"/>
  <c r="J26" i="2"/>
  <c r="E26" i="6" s="1"/>
  <c r="J26" i="6" s="1"/>
  <c r="B26" i="9"/>
  <c r="B26" i="5"/>
  <c r="I26" i="2"/>
  <c r="D26" i="6" s="1"/>
  <c r="I26" i="6" s="1"/>
  <c r="K26" i="2"/>
  <c r="F26" i="6" s="1"/>
  <c r="K26" i="6" s="1"/>
  <c r="B25" i="2"/>
  <c r="B27" i="8"/>
  <c r="C27" i="5"/>
  <c r="C27" i="8" s="1"/>
  <c r="H27" i="8" s="1"/>
  <c r="E27" i="5"/>
  <c r="E27" i="8" s="1"/>
  <c r="J27" i="8" s="1"/>
  <c r="D27" i="5"/>
  <c r="D27" i="8" s="1"/>
  <c r="I27" i="8" s="1"/>
  <c r="F27" i="5"/>
  <c r="F27" i="8" s="1"/>
  <c r="K27" i="8" s="1"/>
  <c r="G27" i="5"/>
  <c r="G27" i="8" s="1"/>
  <c r="L27" i="8" s="1"/>
  <c r="L25" i="2" l="1"/>
  <c r="G25" i="6" s="1"/>
  <c r="L25" i="6" s="1"/>
  <c r="I25" i="2"/>
  <c r="D25" i="6" s="1"/>
  <c r="I25" i="6" s="1"/>
  <c r="B25" i="5"/>
  <c r="K25" i="2"/>
  <c r="F25" i="6" s="1"/>
  <c r="K25" i="6" s="1"/>
  <c r="B25" i="6"/>
  <c r="B25" i="9"/>
  <c r="J25" i="2"/>
  <c r="E25" i="6" s="1"/>
  <c r="J25" i="6" s="1"/>
  <c r="H25" i="2"/>
  <c r="C25" i="6" s="1"/>
  <c r="H25" i="6" s="1"/>
  <c r="B24" i="2"/>
  <c r="B26" i="8"/>
  <c r="E26" i="5"/>
  <c r="E26" i="8" s="1"/>
  <c r="J26" i="8" s="1"/>
  <c r="G26" i="5"/>
  <c r="G26" i="8" s="1"/>
  <c r="L26" i="8" s="1"/>
  <c r="D26" i="5"/>
  <c r="D26" i="8" s="1"/>
  <c r="I26" i="8" s="1"/>
  <c r="F26" i="5"/>
  <c r="F26" i="8" s="1"/>
  <c r="K26" i="8" s="1"/>
  <c r="C26" i="5"/>
  <c r="C26" i="8" s="1"/>
  <c r="H26" i="8" s="1"/>
  <c r="D26" i="9"/>
  <c r="D26" i="10" s="1"/>
  <c r="I26" i="10" s="1"/>
  <c r="G26" i="9"/>
  <c r="G26" i="10" s="1"/>
  <c r="L26" i="10" s="1"/>
  <c r="C26" i="9"/>
  <c r="C26" i="10" s="1"/>
  <c r="H26" i="10" s="1"/>
  <c r="E26" i="9"/>
  <c r="E26" i="10" s="1"/>
  <c r="J26" i="10" s="1"/>
  <c r="B26" i="10"/>
  <c r="F26" i="9"/>
  <c r="F26" i="10" s="1"/>
  <c r="K26" i="10" s="1"/>
  <c r="F25" i="5" l="1"/>
  <c r="F25" i="8" s="1"/>
  <c r="K25" i="8" s="1"/>
  <c r="C25" i="5"/>
  <c r="C25" i="8" s="1"/>
  <c r="H25" i="8" s="1"/>
  <c r="G25" i="5"/>
  <c r="G25" i="8" s="1"/>
  <c r="L25" i="8" s="1"/>
  <c r="D25" i="5"/>
  <c r="D25" i="8" s="1"/>
  <c r="I25" i="8" s="1"/>
  <c r="E25" i="5"/>
  <c r="E25" i="8" s="1"/>
  <c r="J25" i="8" s="1"/>
  <c r="B25" i="8"/>
  <c r="B24" i="9"/>
  <c r="H24" i="2"/>
  <c r="C24" i="6" s="1"/>
  <c r="H24" i="6" s="1"/>
  <c r="B24" i="6"/>
  <c r="J24" i="2"/>
  <c r="E24" i="6" s="1"/>
  <c r="J24" i="6" s="1"/>
  <c r="L24" i="2"/>
  <c r="G24" i="6" s="1"/>
  <c r="L24" i="6" s="1"/>
  <c r="B24" i="5"/>
  <c r="I24" i="2"/>
  <c r="D24" i="6" s="1"/>
  <c r="I24" i="6" s="1"/>
  <c r="K24" i="2"/>
  <c r="F24" i="6" s="1"/>
  <c r="K24" i="6" s="1"/>
  <c r="B23" i="2"/>
  <c r="E25" i="9"/>
  <c r="E25" i="10" s="1"/>
  <c r="J25" i="10" s="1"/>
  <c r="G25" i="9"/>
  <c r="G25" i="10" s="1"/>
  <c r="L25" i="10" s="1"/>
  <c r="D25" i="9"/>
  <c r="D25" i="10" s="1"/>
  <c r="I25" i="10" s="1"/>
  <c r="C25" i="9"/>
  <c r="C25" i="10" s="1"/>
  <c r="H25" i="10" s="1"/>
  <c r="F25" i="9"/>
  <c r="F25" i="10" s="1"/>
  <c r="K25" i="10" s="1"/>
  <c r="B25" i="10"/>
  <c r="K23" i="2" l="1"/>
  <c r="F23" i="6" s="1"/>
  <c r="K23" i="6" s="1"/>
  <c r="B23" i="6"/>
  <c r="B23" i="9"/>
  <c r="H23" i="2"/>
  <c r="C23" i="6" s="1"/>
  <c r="H23" i="6" s="1"/>
  <c r="J23" i="2"/>
  <c r="E23" i="6" s="1"/>
  <c r="J23" i="6" s="1"/>
  <c r="I23" i="2"/>
  <c r="D23" i="6" s="1"/>
  <c r="I23" i="6" s="1"/>
  <c r="B23" i="5"/>
  <c r="L23" i="2"/>
  <c r="G23" i="6" s="1"/>
  <c r="L23" i="6" s="1"/>
  <c r="B22" i="2"/>
  <c r="F24" i="9"/>
  <c r="F24" i="10" s="1"/>
  <c r="K24" i="10" s="1"/>
  <c r="C24" i="9"/>
  <c r="C24" i="10" s="1"/>
  <c r="H24" i="10" s="1"/>
  <c r="E24" i="9"/>
  <c r="E24" i="10" s="1"/>
  <c r="J24" i="10" s="1"/>
  <c r="B24" i="10"/>
  <c r="D24" i="9"/>
  <c r="D24" i="10" s="1"/>
  <c r="I24" i="10" s="1"/>
  <c r="G24" i="9"/>
  <c r="G24" i="10" s="1"/>
  <c r="L24" i="10" s="1"/>
  <c r="C24" i="5"/>
  <c r="C24" i="8" s="1"/>
  <c r="H24" i="8" s="1"/>
  <c r="B24" i="8"/>
  <c r="E24" i="5"/>
  <c r="E24" i="8" s="1"/>
  <c r="J24" i="8" s="1"/>
  <c r="G24" i="5"/>
  <c r="G24" i="8" s="1"/>
  <c r="L24" i="8" s="1"/>
  <c r="F24" i="5"/>
  <c r="F24" i="8" s="1"/>
  <c r="K24" i="8" s="1"/>
  <c r="D24" i="5"/>
  <c r="D24" i="8" s="1"/>
  <c r="I24" i="8" s="1"/>
  <c r="D23" i="9" l="1"/>
  <c r="D23" i="10" s="1"/>
  <c r="I23" i="10" s="1"/>
  <c r="B23" i="10"/>
  <c r="C23" i="9"/>
  <c r="C23" i="10" s="1"/>
  <c r="H23" i="10" s="1"/>
  <c r="F23" i="9"/>
  <c r="F23" i="10" s="1"/>
  <c r="K23" i="10" s="1"/>
  <c r="E23" i="9"/>
  <c r="E23" i="10" s="1"/>
  <c r="J23" i="10" s="1"/>
  <c r="G23" i="9"/>
  <c r="G23" i="10" s="1"/>
  <c r="L23" i="10" s="1"/>
  <c r="B22" i="9"/>
  <c r="I22" i="2"/>
  <c r="D22" i="6" s="1"/>
  <c r="I22" i="6" s="1"/>
  <c r="B22" i="5"/>
  <c r="H22" i="2"/>
  <c r="C22" i="6" s="1"/>
  <c r="H22" i="6" s="1"/>
  <c r="K22" i="2"/>
  <c r="F22" i="6" s="1"/>
  <c r="K22" i="6" s="1"/>
  <c r="B22" i="6"/>
  <c r="J22" i="2"/>
  <c r="E22" i="6" s="1"/>
  <c r="J22" i="6" s="1"/>
  <c r="L22" i="2"/>
  <c r="G22" i="6" s="1"/>
  <c r="L22" i="6" s="1"/>
  <c r="B21" i="2"/>
  <c r="E23" i="5"/>
  <c r="E23" i="8" s="1"/>
  <c r="J23" i="8" s="1"/>
  <c r="G23" i="5"/>
  <c r="G23" i="8" s="1"/>
  <c r="L23" i="8" s="1"/>
  <c r="B23" i="8"/>
  <c r="D23" i="5"/>
  <c r="D23" i="8" s="1"/>
  <c r="I23" i="8" s="1"/>
  <c r="C23" i="5"/>
  <c r="C23" i="8" s="1"/>
  <c r="H23" i="8" s="1"/>
  <c r="F23" i="5"/>
  <c r="F23" i="8" s="1"/>
  <c r="K23" i="8" s="1"/>
  <c r="H21" i="2" l="1"/>
  <c r="C21" i="6" s="1"/>
  <c r="H21" i="6" s="1"/>
  <c r="K21" i="2"/>
  <c r="F21" i="6" s="1"/>
  <c r="K21" i="6" s="1"/>
  <c r="J21" i="2"/>
  <c r="E21" i="6" s="1"/>
  <c r="J21" i="6" s="1"/>
  <c r="B21" i="5"/>
  <c r="B21" i="6"/>
  <c r="I21" i="2"/>
  <c r="D21" i="6" s="1"/>
  <c r="I21" i="6" s="1"/>
  <c r="B21" i="9"/>
  <c r="L21" i="2"/>
  <c r="G21" i="6" s="1"/>
  <c r="L21" i="6" s="1"/>
  <c r="B20" i="2"/>
  <c r="G22" i="9"/>
  <c r="G22" i="10" s="1"/>
  <c r="L22" i="10" s="1"/>
  <c r="F22" i="9"/>
  <c r="F22" i="10" s="1"/>
  <c r="K22" i="10" s="1"/>
  <c r="C22" i="9"/>
  <c r="C22" i="10" s="1"/>
  <c r="H22" i="10" s="1"/>
  <c r="E22" i="9"/>
  <c r="E22" i="10" s="1"/>
  <c r="J22" i="10" s="1"/>
  <c r="B22" i="10"/>
  <c r="D22" i="9"/>
  <c r="D22" i="10" s="1"/>
  <c r="I22" i="10" s="1"/>
  <c r="C22" i="5"/>
  <c r="C22" i="8" s="1"/>
  <c r="H22" i="8" s="1"/>
  <c r="B22" i="8"/>
  <c r="E22" i="5"/>
  <c r="E22" i="8" s="1"/>
  <c r="J22" i="8" s="1"/>
  <c r="D22" i="5"/>
  <c r="D22" i="8" s="1"/>
  <c r="I22" i="8" s="1"/>
  <c r="G22" i="5"/>
  <c r="G22" i="8" s="1"/>
  <c r="L22" i="8" s="1"/>
  <c r="F22" i="5"/>
  <c r="F22" i="8" s="1"/>
  <c r="K22" i="8" s="1"/>
  <c r="F21" i="5" l="1"/>
  <c r="F21" i="8" s="1"/>
  <c r="K21" i="8" s="1"/>
  <c r="C21" i="5"/>
  <c r="C21" i="8" s="1"/>
  <c r="H21" i="8" s="1"/>
  <c r="B21" i="8"/>
  <c r="E21" i="5"/>
  <c r="E21" i="8" s="1"/>
  <c r="J21" i="8" s="1"/>
  <c r="D21" i="5"/>
  <c r="D21" i="8" s="1"/>
  <c r="I21" i="8" s="1"/>
  <c r="G21" i="5"/>
  <c r="G21" i="8" s="1"/>
  <c r="L21" i="8" s="1"/>
  <c r="H20" i="2"/>
  <c r="C20" i="6" s="1"/>
  <c r="H20" i="6" s="1"/>
  <c r="B20" i="5"/>
  <c r="J20" i="2"/>
  <c r="E20" i="6" s="1"/>
  <c r="J20" i="6" s="1"/>
  <c r="B20" i="6"/>
  <c r="I20" i="2"/>
  <c r="D20" i="6" s="1"/>
  <c r="I20" i="6" s="1"/>
  <c r="B20" i="9"/>
  <c r="K20" i="2"/>
  <c r="F20" i="6" s="1"/>
  <c r="K20" i="6" s="1"/>
  <c r="L20" i="2"/>
  <c r="G20" i="6" s="1"/>
  <c r="L20" i="6" s="1"/>
  <c r="B19" i="2"/>
  <c r="G21" i="9"/>
  <c r="G21" i="10" s="1"/>
  <c r="L21" i="10" s="1"/>
  <c r="C21" i="9"/>
  <c r="C21" i="10" s="1"/>
  <c r="H21" i="10" s="1"/>
  <c r="F21" i="9"/>
  <c r="F21" i="10" s="1"/>
  <c r="K21" i="10" s="1"/>
  <c r="B21" i="10"/>
  <c r="D21" i="9"/>
  <c r="D21" i="10" s="1"/>
  <c r="I21" i="10" s="1"/>
  <c r="E21" i="9"/>
  <c r="E21" i="10" s="1"/>
  <c r="J21" i="10" s="1"/>
  <c r="C20" i="5" l="1"/>
  <c r="C20" i="8" s="1"/>
  <c r="H20" i="8" s="1"/>
  <c r="E20" i="5"/>
  <c r="E20" i="8" s="1"/>
  <c r="J20" i="8" s="1"/>
  <c r="G20" i="5"/>
  <c r="G20" i="8" s="1"/>
  <c r="L20" i="8" s="1"/>
  <c r="F20" i="5"/>
  <c r="F20" i="8" s="1"/>
  <c r="K20" i="8" s="1"/>
  <c r="D20" i="5"/>
  <c r="D20" i="8" s="1"/>
  <c r="I20" i="8" s="1"/>
  <c r="B20" i="8"/>
  <c r="H19" i="2"/>
  <c r="C19" i="6" s="1"/>
  <c r="H19" i="6" s="1"/>
  <c r="J19" i="2"/>
  <c r="E19" i="6" s="1"/>
  <c r="J19" i="6" s="1"/>
  <c r="L19" i="2"/>
  <c r="G19" i="6" s="1"/>
  <c r="L19" i="6" s="1"/>
  <c r="B19" i="9"/>
  <c r="I19" i="2"/>
  <c r="D19" i="6" s="1"/>
  <c r="I19" i="6" s="1"/>
  <c r="K19" i="2"/>
  <c r="F19" i="6" s="1"/>
  <c r="K19" i="6" s="1"/>
  <c r="B19" i="5"/>
  <c r="B19" i="6"/>
  <c r="B18" i="2"/>
  <c r="F20" i="9"/>
  <c r="F20" i="10" s="1"/>
  <c r="K20" i="10" s="1"/>
  <c r="C20" i="9"/>
  <c r="C20" i="10" s="1"/>
  <c r="H20" i="10" s="1"/>
  <c r="E20" i="9"/>
  <c r="E20" i="10" s="1"/>
  <c r="J20" i="10" s="1"/>
  <c r="D20" i="9"/>
  <c r="D20" i="10" s="1"/>
  <c r="I20" i="10" s="1"/>
  <c r="G20" i="9"/>
  <c r="G20" i="10" s="1"/>
  <c r="L20" i="10" s="1"/>
  <c r="B20" i="10"/>
  <c r="L18" i="2" l="1"/>
  <c r="G18" i="6" s="1"/>
  <c r="L18" i="6" s="1"/>
  <c r="B18" i="5"/>
  <c r="B18" i="9"/>
  <c r="I18" i="2"/>
  <c r="D18" i="6" s="1"/>
  <c r="I18" i="6" s="1"/>
  <c r="K18" i="2"/>
  <c r="F18" i="6" s="1"/>
  <c r="K18" i="6" s="1"/>
  <c r="H18" i="2"/>
  <c r="C18" i="6" s="1"/>
  <c r="H18" i="6" s="1"/>
  <c r="J18" i="2"/>
  <c r="E18" i="6" s="1"/>
  <c r="J18" i="6" s="1"/>
  <c r="B18" i="6"/>
  <c r="B17" i="2"/>
  <c r="D19" i="5"/>
  <c r="D19" i="8" s="1"/>
  <c r="I19" i="8" s="1"/>
  <c r="E19" i="5"/>
  <c r="E19" i="8" s="1"/>
  <c r="J19" i="8" s="1"/>
  <c r="G19" i="5"/>
  <c r="G19" i="8" s="1"/>
  <c r="L19" i="8" s="1"/>
  <c r="B19" i="8"/>
  <c r="F19" i="5"/>
  <c r="F19" i="8" s="1"/>
  <c r="K19" i="8" s="1"/>
  <c r="C19" i="5"/>
  <c r="C19" i="8" s="1"/>
  <c r="H19" i="8" s="1"/>
  <c r="C19" i="9"/>
  <c r="C19" i="10" s="1"/>
  <c r="H19" i="10" s="1"/>
  <c r="F19" i="9"/>
  <c r="F19" i="10" s="1"/>
  <c r="K19" i="10" s="1"/>
  <c r="E19" i="9"/>
  <c r="E19" i="10" s="1"/>
  <c r="J19" i="10" s="1"/>
  <c r="B19" i="10"/>
  <c r="G19" i="9"/>
  <c r="G19" i="10" s="1"/>
  <c r="L19" i="10" s="1"/>
  <c r="D19" i="9"/>
  <c r="D19" i="10" s="1"/>
  <c r="I19" i="10" s="1"/>
  <c r="F18" i="9" l="1"/>
  <c r="F18" i="10" s="1"/>
  <c r="K18" i="10" s="1"/>
  <c r="C18" i="9"/>
  <c r="C18" i="10" s="1"/>
  <c r="H18" i="10" s="1"/>
  <c r="E18" i="9"/>
  <c r="E18" i="10" s="1"/>
  <c r="J18" i="10" s="1"/>
  <c r="B18" i="10"/>
  <c r="G18" i="9"/>
  <c r="G18" i="10" s="1"/>
  <c r="L18" i="10" s="1"/>
  <c r="D18" i="9"/>
  <c r="D18" i="10" s="1"/>
  <c r="I18" i="10" s="1"/>
  <c r="C18" i="5"/>
  <c r="C18" i="8" s="1"/>
  <c r="H18" i="8" s="1"/>
  <c r="E18" i="5"/>
  <c r="E18" i="8" s="1"/>
  <c r="J18" i="8" s="1"/>
  <c r="G18" i="5"/>
  <c r="G18" i="8" s="1"/>
  <c r="L18" i="8" s="1"/>
  <c r="B18" i="8"/>
  <c r="D18" i="5"/>
  <c r="D18" i="8" s="1"/>
  <c r="I18" i="8" s="1"/>
  <c r="F18" i="5"/>
  <c r="F18" i="8" s="1"/>
  <c r="K18" i="8" s="1"/>
  <c r="L17" i="2"/>
  <c r="G17" i="6" s="1"/>
  <c r="L17" i="6" s="1"/>
  <c r="B17" i="9"/>
  <c r="H17" i="2"/>
  <c r="C17" i="6" s="1"/>
  <c r="H17" i="6" s="1"/>
  <c r="J17" i="2"/>
  <c r="E17" i="6" s="1"/>
  <c r="J17" i="6" s="1"/>
  <c r="B17" i="6"/>
  <c r="I17" i="2"/>
  <c r="D17" i="6" s="1"/>
  <c r="I17" i="6" s="1"/>
  <c r="B17" i="5"/>
  <c r="K17" i="2"/>
  <c r="F17" i="6" s="1"/>
  <c r="K17" i="6" s="1"/>
  <c r="B16" i="2"/>
  <c r="D17" i="5" l="1"/>
  <c r="D17" i="8" s="1"/>
  <c r="I17" i="8" s="1"/>
  <c r="F17" i="5"/>
  <c r="F17" i="8" s="1"/>
  <c r="K17" i="8" s="1"/>
  <c r="C17" i="5"/>
  <c r="C17" i="8" s="1"/>
  <c r="H17" i="8" s="1"/>
  <c r="B17" i="8"/>
  <c r="G17" i="5"/>
  <c r="G17" i="8" s="1"/>
  <c r="L17" i="8" s="1"/>
  <c r="E17" i="5"/>
  <c r="E17" i="8" s="1"/>
  <c r="J17" i="8" s="1"/>
  <c r="C17" i="9"/>
  <c r="C17" i="10" s="1"/>
  <c r="H17" i="10" s="1"/>
  <c r="F17" i="9"/>
  <c r="F17" i="10" s="1"/>
  <c r="K17" i="10" s="1"/>
  <c r="E17" i="9"/>
  <c r="E17" i="10" s="1"/>
  <c r="J17" i="10" s="1"/>
  <c r="D17" i="9"/>
  <c r="D17" i="10" s="1"/>
  <c r="I17" i="10" s="1"/>
  <c r="B17" i="10"/>
  <c r="G17" i="9"/>
  <c r="G17" i="10" s="1"/>
  <c r="L17" i="10" s="1"/>
  <c r="L16" i="2"/>
  <c r="G16" i="6" s="1"/>
  <c r="L16" i="6" s="1"/>
  <c r="B16" i="5"/>
  <c r="B16" i="6"/>
  <c r="H16" i="2"/>
  <c r="C16" i="6" s="1"/>
  <c r="H16" i="6" s="1"/>
  <c r="B16" i="9"/>
  <c r="J16" i="2"/>
  <c r="E16" i="6" s="1"/>
  <c r="J16" i="6" s="1"/>
  <c r="I16" i="2"/>
  <c r="D16" i="6" s="1"/>
  <c r="I16" i="6" s="1"/>
  <c r="K16" i="2"/>
  <c r="F16" i="6" s="1"/>
  <c r="K16" i="6" s="1"/>
  <c r="B15" i="2"/>
  <c r="E16" i="5" l="1"/>
  <c r="E16" i="8" s="1"/>
  <c r="J16" i="8" s="1"/>
  <c r="G16" i="5"/>
  <c r="G16" i="8" s="1"/>
  <c r="L16" i="8" s="1"/>
  <c r="D16" i="5"/>
  <c r="D16" i="8" s="1"/>
  <c r="I16" i="8" s="1"/>
  <c r="C16" i="5"/>
  <c r="C16" i="8" s="1"/>
  <c r="H16" i="8" s="1"/>
  <c r="F16" i="5"/>
  <c r="F16" i="8" s="1"/>
  <c r="K16" i="8" s="1"/>
  <c r="B16" i="8"/>
  <c r="I15" i="2"/>
  <c r="D15" i="6" s="1"/>
  <c r="I15" i="6" s="1"/>
  <c r="B15" i="6"/>
  <c r="B15" i="9"/>
  <c r="H15" i="2"/>
  <c r="C15" i="6" s="1"/>
  <c r="H15" i="6" s="1"/>
  <c r="K15" i="2"/>
  <c r="F15" i="6" s="1"/>
  <c r="K15" i="6" s="1"/>
  <c r="J15" i="2"/>
  <c r="E15" i="6" s="1"/>
  <c r="J15" i="6" s="1"/>
  <c r="L15" i="2"/>
  <c r="G15" i="6" s="1"/>
  <c r="L15" i="6" s="1"/>
  <c r="B15" i="5"/>
  <c r="B14" i="2"/>
  <c r="C16" i="9"/>
  <c r="C16" i="10" s="1"/>
  <c r="H16" i="10" s="1"/>
  <c r="E16" i="9"/>
  <c r="E16" i="10" s="1"/>
  <c r="J16" i="10" s="1"/>
  <c r="B16" i="10"/>
  <c r="D16" i="9"/>
  <c r="D16" i="10" s="1"/>
  <c r="I16" i="10" s="1"/>
  <c r="G16" i="9"/>
  <c r="G16" i="10" s="1"/>
  <c r="L16" i="10" s="1"/>
  <c r="F16" i="9"/>
  <c r="F16" i="10" s="1"/>
  <c r="K16" i="10" s="1"/>
  <c r="C15" i="9" l="1"/>
  <c r="C15" i="10" s="1"/>
  <c r="H15" i="10" s="1"/>
  <c r="D15" i="9"/>
  <c r="D15" i="10" s="1"/>
  <c r="I15" i="10" s="1"/>
  <c r="F15" i="9"/>
  <c r="F15" i="10" s="1"/>
  <c r="K15" i="10" s="1"/>
  <c r="E15" i="9"/>
  <c r="E15" i="10" s="1"/>
  <c r="J15" i="10" s="1"/>
  <c r="G15" i="9"/>
  <c r="G15" i="10" s="1"/>
  <c r="L15" i="10" s="1"/>
  <c r="B15" i="10"/>
  <c r="K14" i="2"/>
  <c r="F14" i="6" s="1"/>
  <c r="K14" i="6" s="1"/>
  <c r="I14" i="2"/>
  <c r="D14" i="6" s="1"/>
  <c r="I14" i="6" s="1"/>
  <c r="H14" i="2"/>
  <c r="C14" i="6" s="1"/>
  <c r="H14" i="6" s="1"/>
  <c r="B14" i="5"/>
  <c r="B14" i="9"/>
  <c r="B14" i="6"/>
  <c r="J14" i="2"/>
  <c r="E14" i="6" s="1"/>
  <c r="J14" i="6" s="1"/>
  <c r="L14" i="2"/>
  <c r="G14" i="6" s="1"/>
  <c r="L14" i="6" s="1"/>
  <c r="B13" i="2"/>
  <c r="G15" i="5"/>
  <c r="G15" i="8" s="1"/>
  <c r="L15" i="8" s="1"/>
  <c r="B15" i="8"/>
  <c r="C15" i="5"/>
  <c r="C15" i="8" s="1"/>
  <c r="H15" i="8" s="1"/>
  <c r="D15" i="5"/>
  <c r="D15" i="8" s="1"/>
  <c r="I15" i="8" s="1"/>
  <c r="F15" i="5"/>
  <c r="F15" i="8" s="1"/>
  <c r="K15" i="8" s="1"/>
  <c r="E15" i="5"/>
  <c r="E15" i="8" s="1"/>
  <c r="J15" i="8" s="1"/>
  <c r="H13" i="2" l="1"/>
  <c r="C13" i="6" s="1"/>
  <c r="H13" i="6" s="1"/>
  <c r="I13" i="2"/>
  <c r="D13" i="6" s="1"/>
  <c r="I13" i="6" s="1"/>
  <c r="K13" i="2"/>
  <c r="F13" i="6" s="1"/>
  <c r="K13" i="6" s="1"/>
  <c r="B13" i="5"/>
  <c r="B13" i="9"/>
  <c r="B13" i="6"/>
  <c r="J13" i="2"/>
  <c r="E13" i="6" s="1"/>
  <c r="J13" i="6" s="1"/>
  <c r="L13" i="2"/>
  <c r="G13" i="6" s="1"/>
  <c r="L13" i="6" s="1"/>
  <c r="B12" i="2"/>
  <c r="F14" i="9"/>
  <c r="F14" i="10" s="1"/>
  <c r="K14" i="10" s="1"/>
  <c r="C14" i="9"/>
  <c r="C14" i="10" s="1"/>
  <c r="H14" i="10" s="1"/>
  <c r="E14" i="9"/>
  <c r="E14" i="10" s="1"/>
  <c r="J14" i="10" s="1"/>
  <c r="B14" i="10"/>
  <c r="G14" i="9"/>
  <c r="G14" i="10" s="1"/>
  <c r="L14" i="10" s="1"/>
  <c r="D14" i="9"/>
  <c r="D14" i="10" s="1"/>
  <c r="I14" i="10" s="1"/>
  <c r="C14" i="5"/>
  <c r="C14" i="8" s="1"/>
  <c r="H14" i="8" s="1"/>
  <c r="F14" i="5"/>
  <c r="F14" i="8" s="1"/>
  <c r="K14" i="8" s="1"/>
  <c r="G14" i="5"/>
  <c r="G14" i="8" s="1"/>
  <c r="L14" i="8" s="1"/>
  <c r="D14" i="5"/>
  <c r="D14" i="8" s="1"/>
  <c r="I14" i="8" s="1"/>
  <c r="E14" i="5"/>
  <c r="E14" i="8" s="1"/>
  <c r="J14" i="8" s="1"/>
  <c r="B14" i="8"/>
  <c r="B13" i="10" l="1"/>
  <c r="D13" i="9"/>
  <c r="D13" i="10" s="1"/>
  <c r="I13" i="10" s="1"/>
  <c r="F13" i="9"/>
  <c r="F13" i="10" s="1"/>
  <c r="K13" i="10" s="1"/>
  <c r="C13" i="9"/>
  <c r="C13" i="10" s="1"/>
  <c r="H13" i="10" s="1"/>
  <c r="E13" i="9"/>
  <c r="E13" i="10" s="1"/>
  <c r="J13" i="10" s="1"/>
  <c r="G13" i="9"/>
  <c r="G13" i="10" s="1"/>
  <c r="L13" i="10" s="1"/>
  <c r="F13" i="5"/>
  <c r="F13" i="8" s="1"/>
  <c r="K13" i="8" s="1"/>
  <c r="G13" i="5"/>
  <c r="G13" i="8" s="1"/>
  <c r="L13" i="8" s="1"/>
  <c r="B13" i="8"/>
  <c r="C13" i="5"/>
  <c r="C13" i="8" s="1"/>
  <c r="H13" i="8" s="1"/>
  <c r="D13" i="5"/>
  <c r="D13" i="8" s="1"/>
  <c r="I13" i="8" s="1"/>
  <c r="E13" i="5"/>
  <c r="E13" i="8" s="1"/>
  <c r="J13" i="8" s="1"/>
  <c r="H12" i="2"/>
  <c r="C12" i="6" s="1"/>
  <c r="H12" i="6" s="1"/>
  <c r="J12" i="2"/>
  <c r="E12" i="6" s="1"/>
  <c r="J12" i="6" s="1"/>
  <c r="B12" i="5"/>
  <c r="L12" i="2"/>
  <c r="G12" i="6" s="1"/>
  <c r="L12" i="6" s="1"/>
  <c r="B12" i="6"/>
  <c r="B12" i="9"/>
  <c r="K12" i="2"/>
  <c r="F12" i="6" s="1"/>
  <c r="K12" i="6" s="1"/>
  <c r="I12" i="2"/>
  <c r="D12" i="6" s="1"/>
  <c r="I12" i="6" s="1"/>
  <c r="B11" i="2"/>
  <c r="E12" i="5" l="1"/>
  <c r="E12" i="8" s="1"/>
  <c r="J12" i="8" s="1"/>
  <c r="B12" i="8"/>
  <c r="C12" i="5"/>
  <c r="C12" i="8" s="1"/>
  <c r="H12" i="8" s="1"/>
  <c r="G12" i="5"/>
  <c r="G12" i="8" s="1"/>
  <c r="L12" i="8" s="1"/>
  <c r="D12" i="5"/>
  <c r="D12" i="8" s="1"/>
  <c r="I12" i="8" s="1"/>
  <c r="F12" i="5"/>
  <c r="F12" i="8" s="1"/>
  <c r="K12" i="8" s="1"/>
  <c r="H11" i="2"/>
  <c r="C11" i="6" s="1"/>
  <c r="H11" i="6" s="1"/>
  <c r="B11" i="5"/>
  <c r="B11" i="9"/>
  <c r="J11" i="2"/>
  <c r="E11" i="6" s="1"/>
  <c r="J11" i="6" s="1"/>
  <c r="B11" i="6"/>
  <c r="L11" i="2"/>
  <c r="G11" i="6" s="1"/>
  <c r="L11" i="6" s="1"/>
  <c r="K11" i="2"/>
  <c r="F11" i="6" s="1"/>
  <c r="K11" i="6" s="1"/>
  <c r="B10" i="2"/>
  <c r="I11" i="2"/>
  <c r="D11" i="6" s="1"/>
  <c r="I11" i="6" s="1"/>
  <c r="D12" i="9"/>
  <c r="D12" i="10" s="1"/>
  <c r="I12" i="10" s="1"/>
  <c r="E12" i="9"/>
  <c r="E12" i="10" s="1"/>
  <c r="J12" i="10" s="1"/>
  <c r="F12" i="9"/>
  <c r="F12" i="10" s="1"/>
  <c r="K12" i="10" s="1"/>
  <c r="C12" i="9"/>
  <c r="C12" i="10" s="1"/>
  <c r="H12" i="10" s="1"/>
  <c r="B12" i="10"/>
  <c r="G12" i="9"/>
  <c r="G12" i="10" s="1"/>
  <c r="L12" i="10" s="1"/>
  <c r="I10" i="2" l="1"/>
  <c r="D10" i="6" s="1"/>
  <c r="I10" i="6" s="1"/>
  <c r="B9" i="2"/>
  <c r="L10" i="2"/>
  <c r="G10" i="6" s="1"/>
  <c r="L10" i="6" s="1"/>
  <c r="K10" i="2"/>
  <c r="F10" i="6" s="1"/>
  <c r="K10" i="6" s="1"/>
  <c r="H10" i="2"/>
  <c r="C10" i="6" s="1"/>
  <c r="H10" i="6" s="1"/>
  <c r="B10" i="9"/>
  <c r="B10" i="6"/>
  <c r="J10" i="2"/>
  <c r="E10" i="6" s="1"/>
  <c r="J10" i="6" s="1"/>
  <c r="B10" i="5"/>
  <c r="B11" i="10"/>
  <c r="F11" i="9"/>
  <c r="F11" i="10" s="1"/>
  <c r="K11" i="10" s="1"/>
  <c r="C11" i="9"/>
  <c r="C11" i="10" s="1"/>
  <c r="H11" i="10" s="1"/>
  <c r="G11" i="9"/>
  <c r="G11" i="10" s="1"/>
  <c r="L11" i="10" s="1"/>
  <c r="E11" i="9"/>
  <c r="E11" i="10" s="1"/>
  <c r="J11" i="10" s="1"/>
  <c r="D11" i="9"/>
  <c r="D11" i="10" s="1"/>
  <c r="I11" i="10" s="1"/>
  <c r="C11" i="5"/>
  <c r="C11" i="8" s="1"/>
  <c r="H11" i="8" s="1"/>
  <c r="E11" i="5"/>
  <c r="E11" i="8" s="1"/>
  <c r="J11" i="8" s="1"/>
  <c r="D11" i="5"/>
  <c r="D11" i="8" s="1"/>
  <c r="I11" i="8" s="1"/>
  <c r="B11" i="8"/>
  <c r="F11" i="5"/>
  <c r="F11" i="8" s="1"/>
  <c r="K11" i="8" s="1"/>
  <c r="G11" i="5"/>
  <c r="G11" i="8" s="1"/>
  <c r="L11" i="8" s="1"/>
  <c r="B10" i="10" l="1"/>
  <c r="E10" i="9"/>
  <c r="E10" i="10" s="1"/>
  <c r="J10" i="10" s="1"/>
  <c r="D10" i="9"/>
  <c r="D10" i="10" s="1"/>
  <c r="I10" i="10" s="1"/>
  <c r="G10" i="9"/>
  <c r="G10" i="10" s="1"/>
  <c r="L10" i="10" s="1"/>
  <c r="C10" i="9"/>
  <c r="C10" i="10" s="1"/>
  <c r="H10" i="10" s="1"/>
  <c r="F10" i="9"/>
  <c r="F10" i="10" s="1"/>
  <c r="K10" i="10" s="1"/>
  <c r="J9" i="2"/>
  <c r="E9" i="6" s="1"/>
  <c r="J9" i="6" s="1"/>
  <c r="B9" i="5"/>
  <c r="K9" i="2"/>
  <c r="F9" i="6" s="1"/>
  <c r="K9" i="6" s="1"/>
  <c r="I9" i="2"/>
  <c r="D9" i="6" s="1"/>
  <c r="I9" i="6" s="1"/>
  <c r="B9" i="9"/>
  <c r="B9" i="6"/>
  <c r="L9" i="2"/>
  <c r="G9" i="6" s="1"/>
  <c r="L9" i="6" s="1"/>
  <c r="H9" i="2"/>
  <c r="C9" i="6" s="1"/>
  <c r="H9" i="6" s="1"/>
  <c r="G10" i="5"/>
  <c r="G10" i="8" s="1"/>
  <c r="L10" i="8" s="1"/>
  <c r="F10" i="5"/>
  <c r="F10" i="8" s="1"/>
  <c r="K10" i="8" s="1"/>
  <c r="B10" i="8"/>
  <c r="C10" i="5"/>
  <c r="C10" i="8" s="1"/>
  <c r="H10" i="8" s="1"/>
  <c r="E10" i="5"/>
  <c r="E10" i="8" s="1"/>
  <c r="J10" i="8" s="1"/>
  <c r="D10" i="5"/>
  <c r="D10" i="8" s="1"/>
  <c r="I10" i="8" s="1"/>
  <c r="B9" i="8" l="1"/>
  <c r="E9" i="5"/>
  <c r="E9" i="8" s="1"/>
  <c r="J9" i="8" s="1"/>
  <c r="D9" i="5"/>
  <c r="D9" i="8" s="1"/>
  <c r="I9" i="8" s="1"/>
  <c r="F9" i="5"/>
  <c r="F9" i="8" s="1"/>
  <c r="K9" i="8" s="1"/>
  <c r="C9" i="5"/>
  <c r="C9" i="8" s="1"/>
  <c r="H9" i="8" s="1"/>
  <c r="G9" i="5"/>
  <c r="G9" i="8" s="1"/>
  <c r="L9" i="8" s="1"/>
  <c r="E9" i="9"/>
  <c r="E9" i="10" s="1"/>
  <c r="J9" i="10" s="1"/>
  <c r="C9" i="9"/>
  <c r="C9" i="10" s="1"/>
  <c r="H9" i="10" s="1"/>
  <c r="B9" i="10"/>
  <c r="G9" i="9"/>
  <c r="G9" i="10" s="1"/>
  <c r="L9" i="10" s="1"/>
  <c r="D9" i="9"/>
  <c r="D9" i="10" s="1"/>
  <c r="I9" i="10" s="1"/>
  <c r="F9" i="9"/>
  <c r="F9" i="10" s="1"/>
  <c r="K9" i="10" s="1"/>
</calcChain>
</file>

<file path=xl/sharedStrings.xml><?xml version="1.0" encoding="utf-8"?>
<sst xmlns="http://schemas.openxmlformats.org/spreadsheetml/2006/main" count="131" uniqueCount="111">
  <si>
    <t>A</t>
  </si>
  <si>
    <t>B</t>
  </si>
  <si>
    <t>v</t>
  </si>
  <si>
    <t>d</t>
  </si>
  <si>
    <t>x</t>
  </si>
  <si>
    <t>cc</t>
  </si>
  <si>
    <t>Life Table Functions</t>
  </si>
  <si>
    <t>Notes:</t>
  </si>
  <si>
    <t>Payment Frequency
m</t>
  </si>
  <si>
    <t>Interest Rate
i</t>
  </si>
  <si>
    <t>1. All functions on annuity and insurance worksheets use this interest rate.</t>
  </si>
  <si>
    <t>2. Interest rates and payment frequency are displayed on annuity and insurance function sheets, but can only be changed here.</t>
  </si>
  <si>
    <t>i(m)</t>
  </si>
  <si>
    <t>d(m)</t>
  </si>
  <si>
    <t xml:space="preserve">d </t>
  </si>
  <si>
    <t xml:space="preserve">Annuity Functions; 1/m-thly </t>
  </si>
  <si>
    <t>Annuities-Annual</t>
  </si>
  <si>
    <t>Insurance-Annual</t>
  </si>
  <si>
    <t>Rate of Interest</t>
  </si>
  <si>
    <t>Payment Frequency, m</t>
  </si>
  <si>
    <r>
      <t>p</t>
    </r>
    <r>
      <rPr>
        <i/>
        <vertAlign val="subscript"/>
        <sz val="10"/>
        <rFont val="Calibri"/>
        <family val="2"/>
        <scheme val="minor"/>
      </rPr>
      <t>x</t>
    </r>
  </si>
  <si>
    <r>
      <t>l</t>
    </r>
    <r>
      <rPr>
        <i/>
        <vertAlign val="subscript"/>
        <sz val="10"/>
        <rFont val="Calibri"/>
        <family val="2"/>
        <scheme val="minor"/>
      </rPr>
      <t>x</t>
    </r>
  </si>
  <si>
    <r>
      <t>d</t>
    </r>
    <r>
      <rPr>
        <i/>
        <vertAlign val="subscript"/>
        <sz val="10"/>
        <rFont val="Calibri"/>
        <family val="2"/>
        <scheme val="minor"/>
      </rPr>
      <t>x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</si>
  <si>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x</t>
    </r>
  </si>
  <si>
    <t>Payment Frequency</t>
  </si>
  <si>
    <t>Annuity Functions; csly</t>
  </si>
  <si>
    <r>
      <t>ä</t>
    </r>
    <r>
      <rPr>
        <i/>
        <vertAlign val="subscript"/>
        <sz val="12"/>
        <rFont val="Calibri"/>
        <family val="2"/>
        <scheme val="minor"/>
      </rPr>
      <t>x</t>
    </r>
  </si>
  <si>
    <r>
      <t>ä</t>
    </r>
    <r>
      <rPr>
        <i/>
        <vertAlign val="superscript"/>
        <sz val="12"/>
        <rFont val="Arial"/>
        <family val="2"/>
      </rPr>
      <t>(m)</t>
    </r>
    <r>
      <rPr>
        <i/>
        <vertAlign val="subscript"/>
        <sz val="12"/>
        <rFont val="Arial"/>
        <family val="2"/>
      </rPr>
      <t>x</t>
    </r>
  </si>
  <si>
    <r>
      <t>A</t>
    </r>
    <r>
      <rPr>
        <i/>
        <vertAlign val="subscript"/>
        <sz val="12"/>
        <rFont val="Calibri"/>
        <family val="2"/>
        <scheme val="minor"/>
      </rPr>
      <t>x</t>
    </r>
  </si>
  <si>
    <r>
      <t>A</t>
    </r>
    <r>
      <rPr>
        <i/>
        <vertAlign val="superscript"/>
        <sz val="12"/>
        <rFont val="Calibri"/>
        <family val="2"/>
        <scheme val="minor"/>
      </rPr>
      <t>(m)</t>
    </r>
    <r>
      <rPr>
        <i/>
        <vertAlign val="subscript"/>
        <sz val="12"/>
        <rFont val="Calibri"/>
        <family val="2"/>
        <scheme val="minor"/>
      </rPr>
      <t>x</t>
    </r>
  </si>
  <si>
    <r>
      <t>A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x</t>
    </r>
  </si>
  <si>
    <r>
      <rPr>
        <i/>
        <vertAlign val="subscript"/>
        <sz val="12"/>
        <rFont val="Calibri"/>
        <family val="2"/>
        <scheme val="minor"/>
      </rPr>
      <t>10</t>
    </r>
    <r>
      <rPr>
        <i/>
        <sz val="12"/>
        <rFont val="Calibri"/>
        <family val="2"/>
        <scheme val="minor"/>
      </rPr>
      <t>E</t>
    </r>
    <r>
      <rPr>
        <i/>
        <vertAlign val="subscript"/>
        <sz val="12"/>
        <rFont val="Calibri"/>
        <family val="2"/>
        <scheme val="minor"/>
      </rPr>
      <t>x</t>
    </r>
  </si>
  <si>
    <r>
      <rPr>
        <i/>
        <vertAlign val="subscript"/>
        <sz val="12"/>
        <rFont val="Calibri"/>
        <family val="2"/>
        <scheme val="minor"/>
      </rPr>
      <t>15</t>
    </r>
    <r>
      <rPr>
        <i/>
        <sz val="12"/>
        <rFont val="Calibri"/>
        <family val="2"/>
        <scheme val="minor"/>
      </rPr>
      <t>E</t>
    </r>
    <r>
      <rPr>
        <i/>
        <vertAlign val="subscript"/>
        <sz val="12"/>
        <rFont val="Calibri"/>
        <family val="2"/>
        <scheme val="minor"/>
      </rPr>
      <t>x</t>
    </r>
  </si>
  <si>
    <r>
      <rPr>
        <i/>
        <vertAlign val="subscript"/>
        <sz val="12"/>
        <rFont val="Calibri"/>
        <family val="2"/>
        <scheme val="minor"/>
      </rPr>
      <t>20</t>
    </r>
    <r>
      <rPr>
        <i/>
        <sz val="12"/>
        <rFont val="Calibri"/>
        <family val="2"/>
        <scheme val="minor"/>
      </rPr>
      <t>E</t>
    </r>
    <r>
      <rPr>
        <i/>
        <vertAlign val="subscript"/>
        <sz val="12"/>
        <rFont val="Calibri"/>
        <family val="2"/>
        <scheme val="minor"/>
      </rPr>
      <t>x</t>
    </r>
  </si>
  <si>
    <r>
      <rPr>
        <i/>
        <vertAlign val="subscript"/>
        <sz val="12"/>
        <rFont val="Calibri"/>
        <family val="2"/>
        <scheme val="minor"/>
      </rPr>
      <t>25</t>
    </r>
    <r>
      <rPr>
        <i/>
        <sz val="12"/>
        <rFont val="Calibri"/>
        <family val="2"/>
        <scheme val="minor"/>
      </rPr>
      <t>E</t>
    </r>
    <r>
      <rPr>
        <i/>
        <vertAlign val="subscript"/>
        <sz val="12"/>
        <rFont val="Calibri"/>
        <family val="2"/>
        <scheme val="minor"/>
      </rPr>
      <t>x</t>
    </r>
  </si>
  <si>
    <r>
      <rPr>
        <i/>
        <vertAlign val="subscript"/>
        <sz val="12"/>
        <rFont val="Calibri"/>
        <family val="2"/>
        <scheme val="minor"/>
      </rPr>
      <t>30</t>
    </r>
    <r>
      <rPr>
        <i/>
        <sz val="12"/>
        <rFont val="Calibri"/>
        <family val="2"/>
        <scheme val="minor"/>
      </rPr>
      <t>E</t>
    </r>
    <r>
      <rPr>
        <i/>
        <vertAlign val="subscript"/>
        <sz val="12"/>
        <rFont val="Calibri"/>
        <family val="2"/>
        <scheme val="minor"/>
      </rPr>
      <t>x</t>
    </r>
  </si>
  <si>
    <r>
      <t>ä</t>
    </r>
    <r>
      <rPr>
        <i/>
        <vertAlign val="subscript"/>
        <sz val="12"/>
        <rFont val="Calibri"/>
        <family val="2"/>
        <scheme val="minor"/>
      </rPr>
      <t>x:10-yrs</t>
    </r>
  </si>
  <si>
    <r>
      <t>ä</t>
    </r>
    <r>
      <rPr>
        <i/>
        <vertAlign val="subscript"/>
        <sz val="12"/>
        <rFont val="Calibri"/>
        <family val="2"/>
        <scheme val="minor"/>
      </rPr>
      <t>x:15-yrs</t>
    </r>
  </si>
  <si>
    <r>
      <t>ä</t>
    </r>
    <r>
      <rPr>
        <i/>
        <vertAlign val="subscript"/>
        <sz val="12"/>
        <rFont val="Calibri"/>
        <family val="2"/>
        <scheme val="minor"/>
      </rPr>
      <t>x:20-yrs</t>
    </r>
  </si>
  <si>
    <r>
      <t>ä</t>
    </r>
    <r>
      <rPr>
        <i/>
        <vertAlign val="subscript"/>
        <sz val="12"/>
        <rFont val="Calibri"/>
        <family val="2"/>
        <scheme val="minor"/>
      </rPr>
      <t>x:25-yrs</t>
    </r>
  </si>
  <si>
    <r>
      <t>ä</t>
    </r>
    <r>
      <rPr>
        <i/>
        <vertAlign val="subscript"/>
        <sz val="12"/>
        <rFont val="Calibri"/>
        <family val="2"/>
        <scheme val="minor"/>
      </rPr>
      <t>x:30-yrs</t>
    </r>
  </si>
  <si>
    <r>
      <t>ä</t>
    </r>
    <r>
      <rPr>
        <i/>
        <vertAlign val="superscript"/>
        <sz val="12"/>
        <rFont val="Arial"/>
        <family val="2"/>
      </rPr>
      <t>(m)</t>
    </r>
    <r>
      <rPr>
        <i/>
        <vertAlign val="subscript"/>
        <sz val="12"/>
        <rFont val="Arial"/>
        <family val="2"/>
      </rPr>
      <t>x:10-yrs</t>
    </r>
  </si>
  <si>
    <r>
      <t>ä</t>
    </r>
    <r>
      <rPr>
        <i/>
        <vertAlign val="superscript"/>
        <sz val="12"/>
        <rFont val="Arial"/>
        <family val="2"/>
      </rPr>
      <t>(m)</t>
    </r>
    <r>
      <rPr>
        <i/>
        <vertAlign val="subscript"/>
        <sz val="12"/>
        <rFont val="Arial"/>
        <family val="2"/>
      </rPr>
      <t>x:15-yrs</t>
    </r>
  </si>
  <si>
    <r>
      <t>ä</t>
    </r>
    <r>
      <rPr>
        <i/>
        <vertAlign val="superscript"/>
        <sz val="12"/>
        <rFont val="Arial"/>
        <family val="2"/>
      </rPr>
      <t>(m)</t>
    </r>
    <r>
      <rPr>
        <i/>
        <vertAlign val="subscript"/>
        <sz val="12"/>
        <rFont val="Arial"/>
        <family val="2"/>
      </rPr>
      <t>x:20-yrs</t>
    </r>
  </si>
  <si>
    <r>
      <t>ä</t>
    </r>
    <r>
      <rPr>
        <i/>
        <vertAlign val="superscript"/>
        <sz val="12"/>
        <rFont val="Arial"/>
        <family val="2"/>
      </rPr>
      <t>(m)</t>
    </r>
    <r>
      <rPr>
        <i/>
        <vertAlign val="subscript"/>
        <sz val="12"/>
        <rFont val="Arial"/>
        <family val="2"/>
      </rPr>
      <t>x:25-yrs</t>
    </r>
  </si>
  <si>
    <r>
      <t>ä</t>
    </r>
    <r>
      <rPr>
        <i/>
        <vertAlign val="superscript"/>
        <sz val="12"/>
        <rFont val="Arial"/>
        <family val="2"/>
      </rPr>
      <t>(m)</t>
    </r>
    <r>
      <rPr>
        <i/>
        <vertAlign val="subscript"/>
        <sz val="12"/>
        <rFont val="Arial"/>
        <family val="2"/>
      </rPr>
      <t>x:30-yrs</t>
    </r>
  </si>
  <si>
    <r>
      <t>A</t>
    </r>
    <r>
      <rPr>
        <i/>
        <vertAlign val="subscript"/>
        <sz val="12"/>
        <rFont val="Calibri"/>
        <family val="2"/>
        <scheme val="minor"/>
      </rPr>
      <t xml:space="preserve">x:10-yrs </t>
    </r>
  </si>
  <si>
    <r>
      <t>A</t>
    </r>
    <r>
      <rPr>
        <i/>
        <vertAlign val="subscript"/>
        <sz val="12"/>
        <rFont val="Calibri"/>
        <family val="2"/>
        <scheme val="minor"/>
      </rPr>
      <t xml:space="preserve">x:15-yrs </t>
    </r>
  </si>
  <si>
    <r>
      <t>A</t>
    </r>
    <r>
      <rPr>
        <i/>
        <vertAlign val="subscript"/>
        <sz val="12"/>
        <rFont val="Calibri"/>
        <family val="2"/>
        <scheme val="minor"/>
      </rPr>
      <t>x:20-yrs</t>
    </r>
  </si>
  <si>
    <r>
      <t>A</t>
    </r>
    <r>
      <rPr>
        <i/>
        <vertAlign val="subscript"/>
        <sz val="12"/>
        <rFont val="Calibri"/>
        <family val="2"/>
        <scheme val="minor"/>
      </rPr>
      <t>x:25-yrs</t>
    </r>
  </si>
  <si>
    <r>
      <t>A</t>
    </r>
    <r>
      <rPr>
        <i/>
        <vertAlign val="subscript"/>
        <sz val="12"/>
        <rFont val="Calibri"/>
        <family val="2"/>
        <scheme val="minor"/>
      </rPr>
      <t xml:space="preserve">x:30-yrs </t>
    </r>
  </si>
  <si>
    <r>
      <t>A</t>
    </r>
    <r>
      <rPr>
        <i/>
        <vertAlign val="subscript"/>
        <sz val="12"/>
        <rFont val="Calibri"/>
        <family val="2"/>
        <scheme val="minor"/>
      </rPr>
      <t>x:10-yrs  TERM</t>
    </r>
  </si>
  <si>
    <r>
      <t>A</t>
    </r>
    <r>
      <rPr>
        <i/>
        <vertAlign val="subscript"/>
        <sz val="12"/>
        <rFont val="Calibri"/>
        <family val="2"/>
        <scheme val="minor"/>
      </rPr>
      <t>x:15-yrs -TERM</t>
    </r>
  </si>
  <si>
    <r>
      <t>A</t>
    </r>
    <r>
      <rPr>
        <i/>
        <vertAlign val="subscript"/>
        <sz val="12"/>
        <rFont val="Calibri"/>
        <family val="2"/>
        <scheme val="minor"/>
      </rPr>
      <t>x:20-yrs-TERM</t>
    </r>
  </si>
  <si>
    <r>
      <t>A</t>
    </r>
    <r>
      <rPr>
        <i/>
        <vertAlign val="subscript"/>
        <sz val="12"/>
        <rFont val="Calibri"/>
        <family val="2"/>
        <scheme val="minor"/>
      </rPr>
      <t>x:25-yrs-TERM</t>
    </r>
  </si>
  <si>
    <r>
      <t>A</t>
    </r>
    <r>
      <rPr>
        <i/>
        <vertAlign val="subscript"/>
        <sz val="12"/>
        <rFont val="Calibri"/>
        <family val="2"/>
        <scheme val="minor"/>
      </rPr>
      <t>x:30-yrs TERM</t>
    </r>
  </si>
  <si>
    <r>
      <t>A</t>
    </r>
    <r>
      <rPr>
        <i/>
        <vertAlign val="superscript"/>
        <sz val="12"/>
        <rFont val="Calibri"/>
        <family val="2"/>
        <scheme val="minor"/>
      </rPr>
      <t>(m)</t>
    </r>
    <r>
      <rPr>
        <i/>
        <vertAlign val="subscript"/>
        <sz val="12"/>
        <rFont val="Calibri"/>
        <family val="2"/>
        <scheme val="minor"/>
      </rPr>
      <t xml:space="preserve">x:10-yrs </t>
    </r>
  </si>
  <si>
    <r>
      <t>A</t>
    </r>
    <r>
      <rPr>
        <i/>
        <vertAlign val="superscript"/>
        <sz val="12"/>
        <rFont val="Calibri"/>
        <family val="2"/>
        <scheme val="minor"/>
      </rPr>
      <t>(m)</t>
    </r>
    <r>
      <rPr>
        <i/>
        <vertAlign val="subscript"/>
        <sz val="12"/>
        <rFont val="Calibri"/>
        <family val="2"/>
        <scheme val="minor"/>
      </rPr>
      <t xml:space="preserve">x:15-yrs </t>
    </r>
  </si>
  <si>
    <r>
      <t>A</t>
    </r>
    <r>
      <rPr>
        <i/>
        <vertAlign val="superscript"/>
        <sz val="12"/>
        <rFont val="Calibri"/>
        <family val="2"/>
        <scheme val="minor"/>
      </rPr>
      <t>(m)</t>
    </r>
    <r>
      <rPr>
        <i/>
        <vertAlign val="subscript"/>
        <sz val="12"/>
        <rFont val="Calibri"/>
        <family val="2"/>
        <scheme val="minor"/>
      </rPr>
      <t>x:20-yrs</t>
    </r>
  </si>
  <si>
    <r>
      <t>A</t>
    </r>
    <r>
      <rPr>
        <i/>
        <vertAlign val="superscript"/>
        <sz val="12"/>
        <rFont val="Calibri"/>
        <family val="2"/>
        <scheme val="minor"/>
      </rPr>
      <t>(m)</t>
    </r>
    <r>
      <rPr>
        <i/>
        <vertAlign val="subscript"/>
        <sz val="12"/>
        <rFont val="Calibri"/>
        <family val="2"/>
        <scheme val="minor"/>
      </rPr>
      <t>x:25-yrs</t>
    </r>
  </si>
  <si>
    <r>
      <t>A</t>
    </r>
    <r>
      <rPr>
        <i/>
        <vertAlign val="superscript"/>
        <sz val="12"/>
        <rFont val="Calibri"/>
        <family val="2"/>
        <scheme val="minor"/>
      </rPr>
      <t>(m)</t>
    </r>
    <r>
      <rPr>
        <i/>
        <vertAlign val="subscript"/>
        <sz val="12"/>
        <rFont val="Calibri"/>
        <family val="2"/>
        <scheme val="minor"/>
      </rPr>
      <t xml:space="preserve">x:30-yrs </t>
    </r>
  </si>
  <si>
    <r>
      <t>A</t>
    </r>
    <r>
      <rPr>
        <i/>
        <vertAlign val="superscript"/>
        <sz val="12"/>
        <rFont val="Calibri"/>
        <family val="2"/>
        <scheme val="minor"/>
      </rPr>
      <t>(m)</t>
    </r>
    <r>
      <rPr>
        <i/>
        <vertAlign val="subscript"/>
        <sz val="12"/>
        <rFont val="Calibri"/>
        <family val="2"/>
        <scheme val="minor"/>
      </rPr>
      <t>x:10-yrs  TERM</t>
    </r>
  </si>
  <si>
    <r>
      <t>A</t>
    </r>
    <r>
      <rPr>
        <i/>
        <vertAlign val="superscript"/>
        <sz val="12"/>
        <rFont val="Calibri"/>
        <family val="2"/>
        <scheme val="minor"/>
      </rPr>
      <t>(m)</t>
    </r>
    <r>
      <rPr>
        <i/>
        <vertAlign val="subscript"/>
        <sz val="12"/>
        <rFont val="Calibri"/>
        <family val="2"/>
        <scheme val="minor"/>
      </rPr>
      <t>x:15-yrs -TERM</t>
    </r>
  </si>
  <si>
    <r>
      <t>A</t>
    </r>
    <r>
      <rPr>
        <i/>
        <vertAlign val="superscript"/>
        <sz val="12"/>
        <rFont val="Calibri"/>
        <family val="2"/>
        <scheme val="minor"/>
      </rPr>
      <t>(m)</t>
    </r>
    <r>
      <rPr>
        <i/>
        <vertAlign val="subscript"/>
        <sz val="12"/>
        <rFont val="Calibri"/>
        <family val="2"/>
        <scheme val="minor"/>
      </rPr>
      <t>x:20-yrs-TERM</t>
    </r>
  </si>
  <si>
    <r>
      <t>A</t>
    </r>
    <r>
      <rPr>
        <i/>
        <vertAlign val="superscript"/>
        <sz val="12"/>
        <rFont val="Calibri"/>
        <family val="2"/>
        <scheme val="minor"/>
      </rPr>
      <t>(m)</t>
    </r>
    <r>
      <rPr>
        <i/>
        <vertAlign val="subscript"/>
        <sz val="12"/>
        <rFont val="Calibri"/>
        <family val="2"/>
        <scheme val="minor"/>
      </rPr>
      <t>x:25-yrs-TERM</t>
    </r>
  </si>
  <si>
    <r>
      <t>A</t>
    </r>
    <r>
      <rPr>
        <i/>
        <vertAlign val="superscript"/>
        <sz val="12"/>
        <rFont val="Calibri"/>
        <family val="2"/>
        <scheme val="minor"/>
      </rPr>
      <t>(m)</t>
    </r>
    <r>
      <rPr>
        <i/>
        <vertAlign val="subscript"/>
        <sz val="12"/>
        <rFont val="Calibri"/>
        <family val="2"/>
        <scheme val="minor"/>
      </rPr>
      <t>x:30-yrs TERM</t>
    </r>
  </si>
  <si>
    <r>
      <t>A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 xml:space="preserve">x:10-yrs </t>
    </r>
  </si>
  <si>
    <r>
      <t>A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 xml:space="preserve">x:15-yrs </t>
    </r>
  </si>
  <si>
    <r>
      <t>A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x:20-yrs</t>
    </r>
  </si>
  <si>
    <r>
      <t>A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x:25-yrs</t>
    </r>
  </si>
  <si>
    <r>
      <t>A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 xml:space="preserve">x:30-yrs </t>
    </r>
  </si>
  <si>
    <r>
      <t>A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x:10-yrs  TERM</t>
    </r>
  </si>
  <si>
    <r>
      <t>A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x:15-yrs -TERM</t>
    </r>
  </si>
  <si>
    <r>
      <t>A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x:20-yrs-TERM</t>
    </r>
  </si>
  <si>
    <r>
      <t>A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x:25-yrs-TERM</t>
    </r>
  </si>
  <si>
    <r>
      <t>A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x:30-yrs TERM</t>
    </r>
  </si>
  <si>
    <t>3. m-thly and continuous functions (annuities and insurance) are calculated using a 3-term Woolhouse approximation.</t>
  </si>
  <si>
    <t>Insurance-m-thly</t>
  </si>
  <si>
    <t>SUSM-Calculator</t>
  </si>
  <si>
    <t>Insurance functions -- Continuous</t>
  </si>
  <si>
    <r>
      <t>ä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x</t>
    </r>
  </si>
  <si>
    <r>
      <t>ä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[x]:10-yrs</t>
    </r>
  </si>
  <si>
    <r>
      <t>ä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[x]:15-yrs</t>
    </r>
  </si>
  <si>
    <r>
      <t>ä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[x]:20-yrs</t>
    </r>
  </si>
  <si>
    <r>
      <t>ä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[x]:25-yrs</t>
    </r>
  </si>
  <si>
    <r>
      <t>ä</t>
    </r>
    <r>
      <rPr>
        <i/>
        <vertAlign val="superscript"/>
        <sz val="12"/>
        <rFont val="Calibri"/>
        <family val="2"/>
        <scheme val="minor"/>
      </rPr>
      <t>(∞)</t>
    </r>
    <r>
      <rPr>
        <i/>
        <vertAlign val="subscript"/>
        <sz val="12"/>
        <rFont val="Calibri"/>
        <family val="2"/>
        <scheme val="minor"/>
      </rPr>
      <t>[x]:30-yrs</t>
    </r>
  </si>
  <si>
    <t>k</t>
  </si>
  <si>
    <t>x+k</t>
  </si>
  <si>
    <t>qx+k'(d)</t>
  </si>
  <si>
    <t>qx+k'(a)</t>
  </si>
  <si>
    <t>qx+k'(w)</t>
  </si>
  <si>
    <t>qx+k(d)</t>
  </si>
  <si>
    <t>qx+k(a)</t>
  </si>
  <si>
    <t>qx+k(w)</t>
  </si>
  <si>
    <t>Ben (d)</t>
  </si>
  <si>
    <t>Ben (a)</t>
  </si>
  <si>
    <t>i</t>
  </si>
  <si>
    <t>v^k+1</t>
  </si>
  <si>
    <t>EPV (d)</t>
  </si>
  <si>
    <t>px+k(tau)</t>
  </si>
  <si>
    <t>EPV (a)</t>
  </si>
  <si>
    <t>Total EPV</t>
  </si>
  <si>
    <t>Premium</t>
  </si>
  <si>
    <t>Annuity</t>
  </si>
  <si>
    <t>Probs</t>
  </si>
  <si>
    <t>DB</t>
  </si>
  <si>
    <t>WD</t>
  </si>
  <si>
    <t>Alive</t>
  </si>
  <si>
    <t>Prob(d)</t>
  </si>
  <si>
    <t>Prob(a)</t>
  </si>
  <si>
    <t>Prob(w)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</si>
</sst>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00"/>
    <numFmt numFmtId="165" formatCode="0.00000"/>
    <numFmt numFmtId="166" formatCode="0.0000000"/>
    <numFmt numFmtId="167" formatCode="0.0"/>
    <numFmt numFmtId="168" formatCode="0.000%"/>
    <numFmt numFmtId="169" formatCode="0.0000000E+00"/>
    <numFmt numFmtId="170" formatCode="0.000000000E+00"/>
    <numFmt numFmtId="171" formatCode="0.0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Euclid Symbol"/>
      <family val="1"/>
      <charset val="2"/>
    </font>
    <font>
      <sz val="10"/>
      <name val="Euclid"/>
      <family val="1"/>
    </font>
    <font>
      <i/>
      <sz val="10"/>
      <name val="Arial"/>
      <family val="2"/>
    </font>
    <font>
      <i/>
      <sz val="10"/>
      <name val="Euclid Symbol"/>
      <family val="1"/>
      <charset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i/>
      <vertAlign val="subscript"/>
      <sz val="10"/>
      <name val="Calibri"/>
      <family val="2"/>
      <scheme val="minor"/>
    </font>
    <font>
      <i/>
      <sz val="10"/>
      <name val="Symbol"/>
      <family val="1"/>
      <charset val="2"/>
    </font>
    <font>
      <i/>
      <vertAlign val="subscript"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i/>
      <vertAlign val="superscript"/>
      <sz val="12"/>
      <name val="Arial"/>
      <family val="2"/>
    </font>
    <font>
      <i/>
      <vertAlign val="subscript"/>
      <sz val="12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2" applyFont="1" applyAlignment="1">
      <alignment horizontal="left"/>
    </xf>
    <xf numFmtId="164" fontId="2" fillId="0" borderId="0" xfId="2" applyNumberFormat="1" applyAlignment="1">
      <alignment horizontal="center"/>
    </xf>
    <xf numFmtId="0" fontId="2" fillId="0" borderId="0" xfId="2" applyAlignment="1">
      <alignment horizontal="center"/>
    </xf>
    <xf numFmtId="0" fontId="2" fillId="0" borderId="0" xfId="2"/>
    <xf numFmtId="170" fontId="2" fillId="0" borderId="0" xfId="2" applyNumberFormat="1" applyAlignment="1">
      <alignment horizontal="center"/>
    </xf>
    <xf numFmtId="166" fontId="2" fillId="0" borderId="0" xfId="2" applyNumberFormat="1" applyAlignment="1">
      <alignment horizontal="center"/>
    </xf>
    <xf numFmtId="0" fontId="5" fillId="0" borderId="0" xfId="2" applyFont="1" applyAlignment="1">
      <alignment horizontal="center"/>
    </xf>
    <xf numFmtId="164" fontId="2" fillId="0" borderId="1" xfId="2" applyNumberFormat="1" applyBorder="1" applyAlignment="1">
      <alignment horizontal="center"/>
    </xf>
    <xf numFmtId="167" fontId="2" fillId="0" borderId="0" xfId="2" applyNumberFormat="1" applyAlignment="1">
      <alignment horizontal="center"/>
    </xf>
    <xf numFmtId="164" fontId="5" fillId="0" borderId="0" xfId="2" applyNumberFormat="1" applyFont="1" applyAlignment="1">
      <alignment horizontal="center"/>
    </xf>
    <xf numFmtId="0" fontId="2" fillId="2" borderId="1" xfId="2" applyFill="1" applyBorder="1" applyAlignment="1">
      <alignment horizontal="center"/>
    </xf>
    <xf numFmtId="2" fontId="2" fillId="2" borderId="1" xfId="2" applyNumberFormat="1" applyFill="1" applyBorder="1" applyAlignment="1">
      <alignment horizontal="center"/>
    </xf>
    <xf numFmtId="164" fontId="2" fillId="2" borderId="1" xfId="2" applyNumberFormat="1" applyFill="1" applyBorder="1" applyAlignment="1">
      <alignment horizontal="center"/>
    </xf>
    <xf numFmtId="2" fontId="2" fillId="0" borderId="0" xfId="2" applyNumberFormat="1" applyAlignment="1">
      <alignment horizontal="center"/>
    </xf>
    <xf numFmtId="165" fontId="2" fillId="0" borderId="0" xfId="2" applyNumberFormat="1" applyAlignment="1">
      <alignment horizontal="center"/>
    </xf>
    <xf numFmtId="168" fontId="2" fillId="0" borderId="0" xfId="2" applyNumberFormat="1" applyAlignment="1">
      <alignment horizontal="center"/>
    </xf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4" fontId="2" fillId="0" borderId="0" xfId="2" applyNumberFormat="1"/>
    <xf numFmtId="165" fontId="2" fillId="0" borderId="0" xfId="2" applyNumberFormat="1"/>
    <xf numFmtId="166" fontId="2" fillId="0" borderId="0" xfId="2" applyNumberFormat="1"/>
    <xf numFmtId="164" fontId="2" fillId="0" borderId="0" xfId="2" applyNumberFormat="1" applyAlignment="1">
      <alignment horizontal="left"/>
    </xf>
    <xf numFmtId="164" fontId="5" fillId="0" borderId="0" xfId="2" applyNumberFormat="1" applyFont="1" applyAlignment="1">
      <alignment horizontal="left"/>
    </xf>
    <xf numFmtId="166" fontId="2" fillId="3" borderId="1" xfId="2" applyNumberFormat="1" applyFill="1" applyBorder="1" applyAlignment="1">
      <alignment horizontal="left"/>
    </xf>
    <xf numFmtId="166" fontId="2" fillId="3" borderId="1" xfId="2" applyNumberFormat="1" applyFill="1" applyBorder="1" applyAlignment="1">
      <alignment horizontal="center"/>
    </xf>
    <xf numFmtId="167" fontId="2" fillId="3" borderId="1" xfId="2" applyNumberFormat="1" applyFill="1" applyBorder="1" applyAlignment="1">
      <alignment horizontal="center"/>
    </xf>
    <xf numFmtId="11" fontId="2" fillId="3" borderId="1" xfId="2" applyNumberFormat="1" applyFill="1" applyBorder="1" applyAlignment="1">
      <alignment horizontal="left"/>
    </xf>
    <xf numFmtId="169" fontId="2" fillId="3" borderId="1" xfId="2" applyNumberFormat="1" applyFill="1" applyBorder="1" applyAlignment="1">
      <alignment horizontal="center" wrapText="1"/>
    </xf>
    <xf numFmtId="166" fontId="2" fillId="3" borderId="1" xfId="2" applyNumberFormat="1" applyFill="1" applyBorder="1" applyAlignment="1">
      <alignment horizontal="center" vertical="center" wrapText="1"/>
    </xf>
    <xf numFmtId="1" fontId="2" fillId="3" borderId="1" xfId="2" applyNumberForma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171" fontId="0" fillId="0" borderId="0" xfId="0" applyNumberFormat="1" applyAlignment="1">
      <alignment horizontal="center"/>
    </xf>
    <xf numFmtId="165" fontId="9" fillId="0" borderId="0" xfId="2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8" fontId="2" fillId="3" borderId="1" xfId="1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164" fontId="6" fillId="4" borderId="1" xfId="2" applyNumberFormat="1" applyFont="1" applyFill="1" applyBorder="1" applyAlignment="1">
      <alignment horizontal="center"/>
    </xf>
    <xf numFmtId="171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8" fillId="0" borderId="0" xfId="0" applyFont="1" applyAlignment="1">
      <alignment horizontal="center"/>
    </xf>
    <xf numFmtId="168" fontId="0" fillId="0" borderId="0" xfId="1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171" fontId="19" fillId="2" borderId="1" xfId="0" applyNumberFormat="1" applyFont="1" applyFill="1" applyBorder="1" applyAlignment="1">
      <alignment horizontal="center"/>
    </xf>
    <xf numFmtId="165" fontId="19" fillId="2" borderId="1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4" fontId="2" fillId="0" borderId="4" xfId="2" applyNumberFormat="1" applyBorder="1" applyAlignment="1">
      <alignment horizontal="center"/>
    </xf>
    <xf numFmtId="2" fontId="2" fillId="0" borderId="4" xfId="2" applyNumberFormat="1" applyBorder="1" applyAlignment="1">
      <alignment horizontal="center"/>
    </xf>
    <xf numFmtId="2" fontId="6" fillId="4" borderId="3" xfId="2" applyNumberFormat="1" applyFon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1" applyNumberFormat="1" applyFont="1" applyBorder="1" applyAlignment="1" applyProtection="1">
      <alignment horizontal="center"/>
      <protection locked="0"/>
    </xf>
    <xf numFmtId="171" fontId="0" fillId="0" borderId="4" xfId="0" applyNumberFormat="1" applyBorder="1" applyAlignment="1">
      <alignment horizontal="center"/>
    </xf>
    <xf numFmtId="171" fontId="19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19" fillId="0" borderId="4" xfId="0" applyFont="1" applyBorder="1" applyAlignment="1">
      <alignment horizontal="center"/>
    </xf>
    <xf numFmtId="168" fontId="0" fillId="0" borderId="4" xfId="1" applyNumberFormat="1" applyFont="1" applyBorder="1" applyAlignment="1" applyProtection="1">
      <alignment horizontal="center"/>
      <protection locked="0"/>
    </xf>
    <xf numFmtId="168" fontId="0" fillId="0" borderId="4" xfId="1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2" fillId="2" borderId="5" xfId="2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0" fontId="14" fillId="4" borderId="1" xfId="2" applyFont="1" applyFill="1" applyBorder="1" applyAlignment="1">
      <alignment horizontal="center" vertical="center"/>
    </xf>
    <xf numFmtId="165" fontId="14" fillId="4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8" fontId="0" fillId="0" borderId="0" xfId="1" applyNumberFormat="1" applyFont="1" applyBorder="1" applyAlignment="1">
      <alignment horizontal="center"/>
    </xf>
    <xf numFmtId="2" fontId="14" fillId="4" borderId="3" xfId="2" applyNumberFormat="1" applyFont="1" applyFill="1" applyBorder="1" applyAlignment="1">
      <alignment horizontal="center"/>
    </xf>
    <xf numFmtId="2" fontId="14" fillId="4" borderId="1" xfId="2" applyNumberFormat="1" applyFont="1" applyFill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165" fontId="0" fillId="2" borderId="8" xfId="0" applyNumberFormat="1" applyFill="1" applyBorder="1" applyAlignment="1">
      <alignment horizontal="center"/>
    </xf>
    <xf numFmtId="1" fontId="2" fillId="0" borderId="0" xfId="2" applyNumberFormat="1" applyAlignment="1">
      <alignment horizontal="center"/>
    </xf>
    <xf numFmtId="1" fontId="5" fillId="0" borderId="0" xfId="2" applyNumberFormat="1" applyFont="1" applyAlignment="1">
      <alignment horizontal="center"/>
    </xf>
    <xf numFmtId="171" fontId="2" fillId="0" borderId="0" xfId="2" applyNumberFormat="1" applyAlignment="1">
      <alignment horizontal="center"/>
    </xf>
    <xf numFmtId="164" fontId="5" fillId="5" borderId="0" xfId="2" applyNumberFormat="1" applyFont="1" applyFill="1" applyAlignment="1">
      <alignment horizontal="center"/>
    </xf>
    <xf numFmtId="165" fontId="5" fillId="5" borderId="0" xfId="2" applyNumberFormat="1" applyFont="1" applyFill="1" applyAlignment="1">
      <alignment horizontal="center"/>
    </xf>
    <xf numFmtId="164" fontId="2" fillId="5" borderId="0" xfId="2" applyNumberFormat="1" applyFill="1" applyAlignment="1">
      <alignment horizontal="center"/>
    </xf>
    <xf numFmtId="165" fontId="2" fillId="5" borderId="0" xfId="2" applyNumberFormat="1" applyFill="1" applyAlignment="1">
      <alignment horizontal="center"/>
    </xf>
  </cellXfs>
  <cellStyles count="7"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Normal 2" xfId="2" xr:uid="{00000000-0005-0000-0000-000005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2"/>
  <sheetViews>
    <sheetView workbookViewId="0"/>
  </sheetViews>
  <sheetFormatPr baseColWidth="10" defaultColWidth="9.1640625" defaultRowHeight="13"/>
  <cols>
    <col min="1" max="1" width="9.1640625" style="3" customWidth="1"/>
    <col min="2" max="2" width="13.33203125" style="23" customWidth="1"/>
    <col min="3" max="3" width="17.1640625" style="2" customWidth="1"/>
    <col min="4" max="4" width="12.6640625" style="2" customWidth="1"/>
    <col min="5" max="5" width="10" style="3" customWidth="1"/>
    <col min="6" max="6" width="12" style="3" customWidth="1"/>
    <col min="7" max="13" width="12.5" style="14" customWidth="1"/>
    <col min="14" max="14" width="9.5" style="15" bestFit="1" customWidth="1"/>
    <col min="15" max="15" width="9.33203125" style="15" bestFit="1" customWidth="1"/>
    <col min="16" max="16" width="12" style="15" bestFit="1" customWidth="1"/>
    <col min="17" max="19" width="9.1640625" style="20"/>
    <col min="20" max="20" width="9.5" style="20" bestFit="1" customWidth="1"/>
    <col min="21" max="21" width="9.1640625" style="20"/>
    <col min="22" max="22" width="9.5" style="20" bestFit="1" customWidth="1"/>
    <col min="23" max="24" width="12.5" style="20" customWidth="1"/>
    <col min="25" max="26" width="9.1640625" style="4" customWidth="1"/>
    <col min="27" max="27" width="11.33203125" style="21" customWidth="1"/>
    <col min="28" max="30" width="9.1640625" style="4"/>
    <col min="31" max="31" width="12.33203125" style="4" customWidth="1"/>
    <col min="32" max="16384" width="9.1640625" style="4"/>
  </cols>
  <sheetData>
    <row r="1" spans="1:27" ht="16">
      <c r="A1" s="1" t="s">
        <v>78</v>
      </c>
    </row>
    <row r="2" spans="1:27" ht="16">
      <c r="A2" s="1"/>
    </row>
    <row r="3" spans="1:27">
      <c r="G3" s="2"/>
      <c r="H3" s="2"/>
      <c r="I3" s="2"/>
      <c r="J3" s="2"/>
      <c r="K3" s="2"/>
      <c r="L3" s="2"/>
      <c r="M3" s="2"/>
    </row>
    <row r="4" spans="1:27">
      <c r="A4" s="33" t="s">
        <v>0</v>
      </c>
      <c r="B4" s="25">
        <v>2.2000000000000001E-4</v>
      </c>
      <c r="C4" s="26"/>
      <c r="D4" s="27"/>
      <c r="F4" s="16"/>
      <c r="G4" s="3"/>
      <c r="H4" s="3"/>
      <c r="I4" s="3"/>
      <c r="J4" s="3"/>
      <c r="K4" s="3"/>
      <c r="L4" s="3"/>
      <c r="M4" s="3"/>
      <c r="N4" s="3"/>
    </row>
    <row r="5" spans="1:27" ht="28">
      <c r="A5" s="33" t="s">
        <v>1</v>
      </c>
      <c r="B5" s="28">
        <v>2.7E-6</v>
      </c>
      <c r="C5" s="29" t="s">
        <v>9</v>
      </c>
      <c r="D5" s="42">
        <v>0.05</v>
      </c>
      <c r="F5" s="15"/>
      <c r="G5" s="2"/>
      <c r="H5" s="2"/>
      <c r="I5" s="2"/>
      <c r="J5" s="2"/>
      <c r="K5" s="2"/>
      <c r="L5" s="2"/>
      <c r="M5" s="2"/>
      <c r="P5" s="2"/>
      <c r="Y5" s="20"/>
      <c r="AA5" s="22"/>
    </row>
    <row r="6" spans="1:27" ht="28">
      <c r="A6" s="33" t="s">
        <v>5</v>
      </c>
      <c r="B6" s="25">
        <v>1.1240000000000001</v>
      </c>
      <c r="C6" s="30" t="s">
        <v>8</v>
      </c>
      <c r="D6" s="31">
        <v>12</v>
      </c>
      <c r="E6" s="17"/>
      <c r="F6" s="15"/>
    </row>
    <row r="8" spans="1:27" s="7" customFormat="1">
      <c r="B8" s="24"/>
      <c r="C8" s="10"/>
      <c r="D8" s="10"/>
      <c r="E8" s="10"/>
      <c r="F8" s="10"/>
      <c r="G8" s="10"/>
      <c r="H8" s="10"/>
      <c r="I8" s="10"/>
      <c r="J8" s="10"/>
      <c r="K8" s="18"/>
      <c r="L8" s="18"/>
      <c r="M8" s="18"/>
      <c r="N8" s="19"/>
      <c r="O8" s="19"/>
      <c r="P8" s="19"/>
      <c r="Q8" s="10"/>
      <c r="R8" s="19"/>
      <c r="S8" s="10"/>
      <c r="T8" s="19"/>
      <c r="U8" s="10"/>
      <c r="V8" s="19"/>
      <c r="W8" s="19"/>
      <c r="X8" s="19"/>
      <c r="Y8" s="19"/>
      <c r="Z8" s="19"/>
      <c r="AA8" s="19"/>
    </row>
    <row r="9" spans="1:27" ht="13.5" customHeight="1">
      <c r="A9" s="3" t="s">
        <v>7</v>
      </c>
      <c r="B9" s="23" t="s">
        <v>10</v>
      </c>
      <c r="E9" s="14"/>
      <c r="F9" s="14"/>
      <c r="K9" s="2"/>
      <c r="L9" s="2"/>
      <c r="M9" s="2"/>
      <c r="Q9" s="2"/>
      <c r="R9" s="2"/>
      <c r="S9" s="2"/>
      <c r="T9" s="2"/>
      <c r="U9" s="2"/>
      <c r="V9" s="2"/>
      <c r="W9" s="15"/>
      <c r="X9" s="15"/>
      <c r="Y9" s="15"/>
      <c r="Z9" s="15"/>
      <c r="AA9" s="15"/>
    </row>
    <row r="10" spans="1:27">
      <c r="B10" s="23" t="s">
        <v>11</v>
      </c>
      <c r="E10" s="14"/>
      <c r="F10" s="14"/>
      <c r="K10" s="2"/>
      <c r="L10" s="2"/>
      <c r="M10" s="2"/>
      <c r="Q10" s="2"/>
      <c r="R10" s="2"/>
      <c r="S10" s="2"/>
      <c r="T10" s="2"/>
      <c r="U10" s="2"/>
      <c r="V10" s="2"/>
      <c r="W10" s="15"/>
      <c r="X10" s="15"/>
      <c r="Y10" s="15"/>
      <c r="Z10" s="15"/>
      <c r="AA10" s="15"/>
    </row>
    <row r="11" spans="1:27">
      <c r="B11" s="23" t="s">
        <v>76</v>
      </c>
      <c r="E11" s="14"/>
      <c r="F11" s="14"/>
      <c r="K11" s="2"/>
      <c r="L11" s="2"/>
      <c r="M11" s="2"/>
      <c r="Q11" s="2"/>
      <c r="R11" s="2"/>
      <c r="S11" s="2"/>
      <c r="T11" s="2"/>
      <c r="U11" s="2"/>
      <c r="V11" s="2"/>
      <c r="W11" s="15"/>
      <c r="X11" s="15"/>
      <c r="Y11" s="15"/>
      <c r="Z11" s="15"/>
      <c r="AA11" s="15"/>
    </row>
    <row r="12" spans="1:27">
      <c r="E12" s="14"/>
      <c r="F12" s="14"/>
      <c r="K12" s="2"/>
      <c r="L12" s="2"/>
      <c r="M12" s="2"/>
      <c r="Q12" s="2"/>
      <c r="R12" s="2"/>
      <c r="S12" s="2"/>
      <c r="T12" s="2"/>
      <c r="U12" s="2"/>
      <c r="V12" s="2"/>
      <c r="W12" s="15"/>
      <c r="X12" s="15"/>
      <c r="Y12" s="15"/>
      <c r="Z12" s="15"/>
      <c r="AA12" s="15"/>
    </row>
    <row r="13" spans="1:27">
      <c r="E13" s="14"/>
      <c r="F13" s="14"/>
      <c r="K13" s="2"/>
      <c r="L13" s="2"/>
      <c r="M13" s="2"/>
      <c r="Q13" s="2"/>
      <c r="R13" s="2"/>
      <c r="S13" s="2"/>
      <c r="T13" s="2"/>
      <c r="U13" s="2"/>
      <c r="V13" s="2"/>
      <c r="W13" s="15"/>
      <c r="X13" s="15"/>
      <c r="Y13" s="15"/>
      <c r="Z13" s="15"/>
      <c r="AA13" s="15"/>
    </row>
    <row r="14" spans="1:27">
      <c r="A14" s="34" t="s">
        <v>2</v>
      </c>
      <c r="B14" s="8">
        <f>(1+i)^-1</f>
        <v>0.95238095238095233</v>
      </c>
      <c r="E14" s="14"/>
      <c r="F14" s="14"/>
      <c r="K14" s="2"/>
      <c r="L14" s="2"/>
      <c r="M14" s="2"/>
      <c r="Q14" s="2"/>
      <c r="R14" s="2"/>
      <c r="S14" s="2"/>
      <c r="T14" s="2"/>
      <c r="U14" s="2"/>
      <c r="V14" s="2"/>
      <c r="W14" s="15"/>
      <c r="X14" s="15"/>
      <c r="Y14" s="15"/>
      <c r="Z14" s="15"/>
      <c r="AA14" s="15"/>
    </row>
    <row r="15" spans="1:27">
      <c r="A15" s="34" t="s">
        <v>3</v>
      </c>
      <c r="B15" s="8">
        <f>1-v</f>
        <v>4.7619047619047672E-2</v>
      </c>
      <c r="E15" s="14"/>
      <c r="F15" s="14"/>
      <c r="K15" s="2"/>
      <c r="L15" s="2"/>
      <c r="M15" s="2"/>
      <c r="Q15" s="2"/>
      <c r="R15" s="2"/>
      <c r="S15" s="2"/>
      <c r="T15" s="2"/>
      <c r="U15" s="2"/>
      <c r="V15" s="2"/>
      <c r="W15" s="15"/>
      <c r="X15" s="15"/>
      <c r="Y15" s="15"/>
      <c r="Z15" s="15"/>
      <c r="AA15" s="15"/>
    </row>
    <row r="16" spans="1:27">
      <c r="A16" s="34" t="s">
        <v>12</v>
      </c>
      <c r="B16" s="8">
        <f>m*((1+i)^(1/m)-1)</f>
        <v>4.8889485403780242E-2</v>
      </c>
      <c r="E16" s="14"/>
      <c r="F16" s="14"/>
      <c r="K16" s="2"/>
      <c r="L16" s="2"/>
      <c r="M16" s="2"/>
      <c r="Q16" s="2"/>
      <c r="R16" s="2"/>
      <c r="S16" s="2"/>
      <c r="T16" s="2"/>
      <c r="U16" s="2"/>
      <c r="V16" s="2"/>
      <c r="W16" s="15"/>
      <c r="X16" s="15"/>
      <c r="Y16" s="15"/>
      <c r="Z16" s="15"/>
      <c r="AA16" s="15"/>
    </row>
    <row r="17" spans="1:27">
      <c r="A17" s="34" t="s">
        <v>13</v>
      </c>
      <c r="B17" s="8">
        <f>m*(1-v^(1/m))</f>
        <v>4.8691111787194874E-2</v>
      </c>
      <c r="E17" s="14"/>
      <c r="F17" s="14"/>
      <c r="K17" s="2"/>
      <c r="L17" s="2"/>
      <c r="M17" s="2"/>
      <c r="Q17" s="2"/>
      <c r="R17" s="2"/>
      <c r="S17" s="2"/>
      <c r="T17" s="2"/>
      <c r="U17" s="2"/>
      <c r="V17" s="2"/>
      <c r="W17" s="15"/>
      <c r="X17" s="15"/>
      <c r="Y17" s="15"/>
      <c r="Z17" s="15"/>
      <c r="AA17" s="15"/>
    </row>
    <row r="18" spans="1:27">
      <c r="A18" s="35" t="s">
        <v>14</v>
      </c>
      <c r="B18" s="8">
        <f>LN(1+i)</f>
        <v>4.8790164169432049E-2</v>
      </c>
      <c r="E18" s="14"/>
      <c r="F18" s="14"/>
      <c r="K18" s="2"/>
      <c r="L18" s="2"/>
      <c r="M18" s="2"/>
      <c r="Q18" s="2"/>
      <c r="R18" s="2"/>
      <c r="S18" s="2"/>
      <c r="T18" s="2"/>
      <c r="U18" s="2"/>
      <c r="V18" s="2"/>
      <c r="W18" s="15"/>
      <c r="X18" s="15"/>
      <c r="Y18" s="15"/>
      <c r="Z18" s="15"/>
      <c r="AA18" s="15"/>
    </row>
    <row r="19" spans="1:27">
      <c r="E19" s="14"/>
      <c r="F19" s="14"/>
      <c r="K19" s="2"/>
      <c r="L19" s="2"/>
      <c r="M19" s="2"/>
      <c r="Q19" s="2"/>
      <c r="R19" s="2"/>
      <c r="S19" s="2"/>
      <c r="T19" s="2"/>
      <c r="U19" s="2"/>
      <c r="V19" s="2"/>
      <c r="W19" s="15"/>
      <c r="X19" s="15"/>
      <c r="Y19" s="15"/>
      <c r="Z19" s="15"/>
      <c r="AA19" s="15"/>
    </row>
    <row r="20" spans="1:27">
      <c r="E20" s="14"/>
      <c r="F20" s="14"/>
      <c r="K20" s="2"/>
      <c r="L20" s="2"/>
      <c r="M20" s="2"/>
      <c r="Q20" s="2"/>
      <c r="R20" s="2"/>
      <c r="S20" s="2"/>
      <c r="T20" s="2"/>
      <c r="U20" s="2"/>
      <c r="V20" s="2"/>
      <c r="W20" s="15"/>
      <c r="X20" s="15"/>
      <c r="Y20" s="15"/>
      <c r="Z20" s="15"/>
      <c r="AA20" s="15"/>
    </row>
    <row r="21" spans="1:27">
      <c r="E21" s="14"/>
      <c r="F21" s="14"/>
      <c r="K21" s="2"/>
      <c r="L21" s="2"/>
      <c r="M21" s="2"/>
      <c r="Q21" s="2"/>
      <c r="R21" s="2"/>
      <c r="S21" s="2"/>
      <c r="T21" s="2"/>
      <c r="U21" s="2"/>
      <c r="V21" s="2"/>
      <c r="W21" s="15"/>
      <c r="X21" s="15"/>
      <c r="Y21" s="15"/>
      <c r="Z21" s="15"/>
      <c r="AA21" s="15"/>
    </row>
    <row r="22" spans="1:27">
      <c r="E22" s="14"/>
      <c r="F22" s="14"/>
      <c r="K22" s="2"/>
      <c r="L22" s="2"/>
      <c r="M22" s="2"/>
      <c r="Q22" s="2"/>
      <c r="R22" s="2"/>
      <c r="S22" s="2"/>
      <c r="T22" s="2"/>
      <c r="U22" s="2"/>
      <c r="V22" s="2"/>
      <c r="W22" s="15"/>
      <c r="X22" s="15"/>
      <c r="Y22" s="15"/>
      <c r="Z22" s="15"/>
      <c r="AA22" s="15"/>
    </row>
    <row r="23" spans="1:27">
      <c r="E23" s="14"/>
      <c r="F23" s="14"/>
      <c r="K23" s="2"/>
      <c r="L23" s="2"/>
      <c r="M23" s="2"/>
      <c r="Q23" s="2"/>
      <c r="R23" s="2"/>
      <c r="S23" s="2"/>
      <c r="T23" s="2"/>
      <c r="U23" s="2"/>
      <c r="V23" s="2"/>
      <c r="W23" s="15"/>
      <c r="X23" s="15"/>
      <c r="Y23" s="15"/>
      <c r="Z23" s="15"/>
      <c r="AA23" s="15"/>
    </row>
    <row r="24" spans="1:27">
      <c r="E24" s="14"/>
      <c r="F24" s="14"/>
      <c r="K24" s="2"/>
      <c r="L24" s="2"/>
      <c r="M24" s="2"/>
      <c r="Q24" s="2"/>
      <c r="R24" s="2"/>
      <c r="S24" s="2"/>
      <c r="T24" s="2"/>
      <c r="U24" s="2"/>
      <c r="V24" s="2"/>
      <c r="W24" s="15"/>
      <c r="X24" s="15"/>
      <c r="Y24" s="15"/>
      <c r="Z24" s="15"/>
      <c r="AA24" s="15"/>
    </row>
    <row r="25" spans="1:27">
      <c r="E25" s="14"/>
      <c r="F25" s="14"/>
      <c r="K25" s="2"/>
      <c r="L25" s="2"/>
      <c r="M25" s="2"/>
      <c r="Q25" s="2"/>
      <c r="R25" s="2"/>
      <c r="S25" s="2"/>
      <c r="T25" s="2"/>
      <c r="U25" s="2"/>
      <c r="V25" s="2"/>
      <c r="W25" s="15"/>
      <c r="X25" s="15"/>
      <c r="Y25" s="15"/>
      <c r="Z25" s="15"/>
      <c r="AA25" s="15"/>
    </row>
    <row r="26" spans="1:27">
      <c r="E26" s="14"/>
      <c r="F26" s="14"/>
      <c r="K26" s="2"/>
      <c r="L26" s="2"/>
      <c r="M26" s="2"/>
      <c r="Q26" s="2"/>
      <c r="R26" s="2"/>
      <c r="S26" s="2"/>
      <c r="T26" s="2"/>
      <c r="U26" s="2"/>
      <c r="V26" s="2"/>
      <c r="W26" s="15"/>
      <c r="X26" s="15"/>
      <c r="Y26" s="15"/>
      <c r="Z26" s="15"/>
      <c r="AA26" s="15"/>
    </row>
    <row r="27" spans="1:27">
      <c r="E27" s="14"/>
      <c r="F27" s="14"/>
      <c r="K27" s="2"/>
      <c r="L27" s="2"/>
      <c r="M27" s="2"/>
      <c r="Q27" s="2"/>
      <c r="R27" s="2"/>
      <c r="S27" s="2"/>
      <c r="T27" s="2"/>
      <c r="U27" s="2"/>
      <c r="V27" s="2"/>
      <c r="W27" s="15"/>
      <c r="X27" s="15"/>
      <c r="Y27" s="15"/>
      <c r="Z27" s="15"/>
      <c r="AA27" s="15"/>
    </row>
    <row r="28" spans="1:27">
      <c r="E28" s="14"/>
      <c r="F28" s="14"/>
      <c r="K28" s="2"/>
      <c r="L28" s="2"/>
      <c r="M28" s="2"/>
      <c r="Q28" s="2"/>
      <c r="R28" s="2"/>
      <c r="S28" s="2"/>
      <c r="T28" s="2"/>
      <c r="U28" s="2"/>
      <c r="V28" s="2"/>
      <c r="W28" s="15"/>
      <c r="X28" s="15"/>
      <c r="Y28" s="15"/>
      <c r="Z28" s="15"/>
      <c r="AA28" s="15"/>
    </row>
    <row r="29" spans="1:27">
      <c r="E29" s="14"/>
      <c r="F29" s="14"/>
      <c r="K29" s="2"/>
      <c r="L29" s="2"/>
      <c r="M29" s="2"/>
      <c r="Q29" s="2"/>
      <c r="R29" s="2"/>
      <c r="S29" s="2"/>
      <c r="T29" s="2"/>
      <c r="U29" s="2"/>
      <c r="V29" s="2"/>
      <c r="W29" s="15"/>
      <c r="X29" s="15"/>
      <c r="Y29" s="15"/>
      <c r="Z29" s="15"/>
      <c r="AA29" s="15"/>
    </row>
    <row r="30" spans="1:27">
      <c r="E30" s="14"/>
      <c r="F30" s="14"/>
      <c r="K30" s="2"/>
      <c r="L30" s="2"/>
      <c r="M30" s="2"/>
      <c r="Q30" s="2"/>
      <c r="R30" s="2"/>
      <c r="S30" s="2"/>
      <c r="T30" s="2"/>
      <c r="U30" s="2"/>
      <c r="V30" s="2"/>
      <c r="W30" s="15"/>
      <c r="X30" s="15"/>
      <c r="Y30" s="15"/>
      <c r="Z30" s="15"/>
      <c r="AA30" s="15"/>
    </row>
    <row r="31" spans="1:27">
      <c r="E31" s="14"/>
      <c r="F31" s="14"/>
      <c r="K31" s="2"/>
      <c r="L31" s="2"/>
      <c r="M31" s="2"/>
      <c r="Q31" s="2"/>
      <c r="R31" s="2"/>
      <c r="S31" s="2"/>
      <c r="T31" s="2"/>
      <c r="U31" s="2"/>
      <c r="V31" s="2"/>
      <c r="W31" s="15"/>
      <c r="X31" s="15"/>
      <c r="Y31" s="15"/>
      <c r="Z31" s="15"/>
      <c r="AA31" s="15"/>
    </row>
    <row r="32" spans="1:27">
      <c r="E32" s="14"/>
      <c r="F32" s="14"/>
      <c r="K32" s="2"/>
      <c r="L32" s="2"/>
      <c r="M32" s="2"/>
      <c r="Q32" s="2"/>
      <c r="R32" s="2"/>
      <c r="S32" s="2"/>
      <c r="T32" s="2"/>
      <c r="U32" s="2"/>
      <c r="V32" s="2"/>
      <c r="W32" s="15"/>
      <c r="X32" s="15"/>
      <c r="Y32" s="15"/>
      <c r="Z32" s="15"/>
      <c r="AA32" s="15"/>
    </row>
    <row r="33" spans="5:27">
      <c r="E33" s="14"/>
      <c r="F33" s="14"/>
      <c r="K33" s="2"/>
      <c r="L33" s="2"/>
      <c r="M33" s="2"/>
      <c r="Q33" s="2"/>
      <c r="R33" s="2"/>
      <c r="S33" s="2"/>
      <c r="T33" s="2"/>
      <c r="U33" s="2"/>
      <c r="V33" s="2"/>
      <c r="W33" s="15"/>
      <c r="X33" s="15"/>
      <c r="Y33" s="15"/>
      <c r="Z33" s="15"/>
      <c r="AA33" s="15"/>
    </row>
    <row r="34" spans="5:27">
      <c r="E34" s="14"/>
      <c r="F34" s="14"/>
      <c r="K34" s="2"/>
      <c r="L34" s="2"/>
      <c r="M34" s="2"/>
      <c r="Q34" s="2"/>
      <c r="R34" s="2"/>
      <c r="S34" s="2"/>
      <c r="T34" s="2"/>
      <c r="U34" s="2"/>
      <c r="V34" s="2"/>
      <c r="W34" s="15"/>
      <c r="X34" s="15"/>
      <c r="Y34" s="15"/>
      <c r="Z34" s="15"/>
      <c r="AA34" s="15"/>
    </row>
    <row r="35" spans="5:27">
      <c r="E35" s="14"/>
      <c r="F35" s="14"/>
      <c r="K35" s="2"/>
      <c r="L35" s="2"/>
      <c r="M35" s="2"/>
      <c r="Q35" s="2"/>
      <c r="R35" s="2"/>
      <c r="S35" s="2"/>
      <c r="T35" s="2"/>
      <c r="U35" s="2"/>
      <c r="V35" s="2"/>
      <c r="W35" s="15"/>
      <c r="X35" s="15"/>
      <c r="Y35" s="15"/>
      <c r="Z35" s="15"/>
      <c r="AA35" s="15"/>
    </row>
    <row r="36" spans="5:27">
      <c r="E36" s="14"/>
      <c r="F36" s="14"/>
      <c r="K36" s="2"/>
      <c r="L36" s="2"/>
      <c r="M36" s="2"/>
      <c r="Q36" s="2"/>
      <c r="R36" s="2"/>
      <c r="S36" s="2"/>
      <c r="T36" s="2"/>
      <c r="U36" s="2"/>
      <c r="V36" s="2"/>
      <c r="W36" s="15"/>
      <c r="X36" s="15"/>
      <c r="Y36" s="15"/>
      <c r="Z36" s="15"/>
      <c r="AA36" s="15"/>
    </row>
    <row r="37" spans="5:27">
      <c r="E37" s="14"/>
      <c r="F37" s="14"/>
      <c r="K37" s="2"/>
      <c r="L37" s="2"/>
      <c r="M37" s="2"/>
      <c r="Q37" s="2"/>
      <c r="R37" s="2"/>
      <c r="S37" s="2"/>
      <c r="T37" s="2"/>
      <c r="U37" s="2"/>
      <c r="V37" s="2"/>
      <c r="W37" s="15"/>
      <c r="X37" s="15"/>
      <c r="Y37" s="15"/>
      <c r="Z37" s="15"/>
      <c r="AA37" s="15"/>
    </row>
    <row r="38" spans="5:27">
      <c r="E38" s="14"/>
      <c r="F38" s="14"/>
      <c r="K38" s="2"/>
      <c r="L38" s="2"/>
      <c r="M38" s="2"/>
      <c r="Q38" s="2"/>
      <c r="R38" s="2"/>
      <c r="S38" s="2"/>
      <c r="T38" s="2"/>
      <c r="U38" s="2"/>
      <c r="V38" s="2"/>
      <c r="W38" s="15"/>
      <c r="X38" s="15"/>
      <c r="Y38" s="15"/>
      <c r="Z38" s="15"/>
      <c r="AA38" s="15"/>
    </row>
    <row r="39" spans="5:27">
      <c r="E39" s="14"/>
      <c r="F39" s="14"/>
      <c r="K39" s="2"/>
      <c r="L39" s="2"/>
      <c r="M39" s="2"/>
      <c r="Q39" s="2"/>
      <c r="R39" s="2"/>
      <c r="S39" s="2"/>
      <c r="T39" s="2"/>
      <c r="U39" s="2"/>
      <c r="V39" s="2"/>
      <c r="W39" s="15"/>
      <c r="X39" s="15"/>
      <c r="Y39" s="15"/>
      <c r="Z39" s="15"/>
      <c r="AA39" s="15"/>
    </row>
    <row r="40" spans="5:27">
      <c r="E40" s="14"/>
      <c r="F40" s="14"/>
      <c r="K40" s="2"/>
      <c r="L40" s="2"/>
      <c r="M40" s="2"/>
      <c r="Q40" s="2"/>
      <c r="R40" s="2"/>
      <c r="S40" s="2"/>
      <c r="T40" s="2"/>
      <c r="U40" s="2"/>
      <c r="V40" s="2"/>
      <c r="W40" s="15"/>
      <c r="X40" s="15"/>
      <c r="Y40" s="15"/>
      <c r="Z40" s="15"/>
      <c r="AA40" s="15"/>
    </row>
    <row r="41" spans="5:27">
      <c r="E41" s="14"/>
      <c r="F41" s="14"/>
      <c r="K41" s="2"/>
      <c r="L41" s="2"/>
      <c r="M41" s="2"/>
      <c r="Q41" s="2"/>
      <c r="R41" s="2"/>
      <c r="S41" s="2"/>
      <c r="T41" s="2"/>
      <c r="U41" s="2"/>
      <c r="V41" s="2"/>
      <c r="W41" s="15"/>
      <c r="X41" s="15"/>
      <c r="Y41" s="15"/>
      <c r="Z41" s="15"/>
      <c r="AA41" s="15"/>
    </row>
    <row r="42" spans="5:27">
      <c r="E42" s="14"/>
      <c r="F42" s="14"/>
      <c r="K42" s="2"/>
      <c r="L42" s="2"/>
      <c r="M42" s="2"/>
      <c r="Q42" s="2"/>
      <c r="R42" s="2"/>
      <c r="S42" s="2"/>
      <c r="T42" s="2"/>
      <c r="U42" s="2"/>
      <c r="V42" s="2"/>
      <c r="W42" s="15"/>
      <c r="X42" s="15"/>
      <c r="Y42" s="15"/>
      <c r="Z42" s="15"/>
      <c r="AA42" s="15"/>
    </row>
    <row r="43" spans="5:27">
      <c r="E43" s="14"/>
      <c r="F43" s="14"/>
      <c r="K43" s="2"/>
      <c r="L43" s="2"/>
      <c r="M43" s="2"/>
      <c r="Q43" s="2"/>
      <c r="R43" s="2"/>
      <c r="S43" s="2"/>
      <c r="T43" s="2"/>
      <c r="U43" s="2"/>
      <c r="V43" s="2"/>
      <c r="W43" s="15"/>
      <c r="X43" s="15"/>
      <c r="Y43" s="15"/>
      <c r="Z43" s="15"/>
      <c r="AA43" s="15"/>
    </row>
    <row r="44" spans="5:27">
      <c r="E44" s="14"/>
      <c r="F44" s="14"/>
      <c r="K44" s="2"/>
      <c r="L44" s="2"/>
      <c r="M44" s="2"/>
      <c r="Q44" s="2"/>
      <c r="R44" s="2"/>
      <c r="S44" s="2"/>
      <c r="T44" s="2"/>
      <c r="U44" s="2"/>
      <c r="V44" s="2"/>
      <c r="W44" s="15"/>
      <c r="X44" s="15"/>
      <c r="Y44" s="15"/>
      <c r="Z44" s="15"/>
      <c r="AA44" s="15"/>
    </row>
    <row r="45" spans="5:27">
      <c r="E45" s="14"/>
      <c r="F45" s="14"/>
      <c r="K45" s="2"/>
      <c r="L45" s="2"/>
      <c r="M45" s="2"/>
      <c r="Q45" s="2"/>
      <c r="R45" s="2"/>
      <c r="S45" s="2"/>
      <c r="T45" s="2"/>
      <c r="U45" s="2"/>
      <c r="V45" s="2"/>
      <c r="W45" s="15"/>
      <c r="X45" s="15"/>
      <c r="Y45" s="15"/>
      <c r="Z45" s="15"/>
      <c r="AA45" s="15"/>
    </row>
    <row r="46" spans="5:27">
      <c r="E46" s="14"/>
      <c r="F46" s="14"/>
      <c r="K46" s="2"/>
      <c r="L46" s="2"/>
      <c r="M46" s="2"/>
      <c r="Q46" s="2"/>
      <c r="R46" s="2"/>
      <c r="S46" s="2"/>
      <c r="T46" s="2"/>
      <c r="U46" s="2"/>
      <c r="V46" s="2"/>
      <c r="W46" s="15"/>
      <c r="X46" s="15"/>
      <c r="Y46" s="15"/>
      <c r="Z46" s="15"/>
      <c r="AA46" s="15"/>
    </row>
    <row r="47" spans="5:27">
      <c r="E47" s="14"/>
      <c r="F47" s="14"/>
      <c r="K47" s="2"/>
      <c r="L47" s="2"/>
      <c r="M47" s="2"/>
      <c r="Q47" s="2"/>
      <c r="R47" s="2"/>
      <c r="S47" s="2"/>
      <c r="T47" s="2"/>
      <c r="U47" s="2"/>
      <c r="V47" s="2"/>
      <c r="W47" s="15"/>
      <c r="X47" s="15"/>
      <c r="Y47" s="15"/>
      <c r="Z47" s="15"/>
      <c r="AA47" s="15"/>
    </row>
    <row r="48" spans="5:27">
      <c r="E48" s="14"/>
      <c r="F48" s="14"/>
      <c r="K48" s="2"/>
      <c r="L48" s="2"/>
      <c r="M48" s="2"/>
      <c r="Q48" s="2"/>
      <c r="R48" s="2"/>
      <c r="S48" s="2"/>
      <c r="T48" s="2"/>
      <c r="U48" s="2"/>
      <c r="V48" s="2"/>
      <c r="W48" s="15"/>
      <c r="X48" s="15"/>
      <c r="Y48" s="15"/>
      <c r="Z48" s="15"/>
      <c r="AA48" s="15"/>
    </row>
    <row r="49" spans="5:27">
      <c r="E49" s="14"/>
      <c r="F49" s="14"/>
      <c r="K49" s="2"/>
      <c r="L49" s="2"/>
      <c r="M49" s="2"/>
      <c r="Q49" s="2"/>
      <c r="R49" s="2"/>
      <c r="S49" s="2"/>
      <c r="T49" s="2"/>
      <c r="U49" s="2"/>
      <c r="V49" s="2"/>
      <c r="W49" s="15"/>
      <c r="X49" s="15"/>
      <c r="Y49" s="15"/>
      <c r="Z49" s="15"/>
      <c r="AA49" s="15"/>
    </row>
    <row r="50" spans="5:27">
      <c r="E50" s="14"/>
      <c r="F50" s="14"/>
      <c r="K50" s="2"/>
      <c r="L50" s="2"/>
      <c r="M50" s="2"/>
      <c r="Q50" s="2"/>
      <c r="R50" s="2"/>
      <c r="S50" s="2"/>
      <c r="T50" s="2"/>
      <c r="U50" s="2"/>
      <c r="V50" s="2"/>
      <c r="W50" s="15"/>
      <c r="X50" s="15"/>
      <c r="Y50" s="15"/>
      <c r="Z50" s="15"/>
      <c r="AA50" s="15"/>
    </row>
    <row r="51" spans="5:27">
      <c r="E51" s="14"/>
      <c r="F51" s="14"/>
      <c r="K51" s="2"/>
      <c r="L51" s="2"/>
      <c r="M51" s="2"/>
      <c r="Q51" s="2"/>
      <c r="R51" s="2"/>
      <c r="S51" s="2"/>
      <c r="T51" s="2"/>
      <c r="U51" s="2"/>
      <c r="V51" s="2"/>
      <c r="W51" s="15"/>
      <c r="X51" s="15"/>
      <c r="Y51" s="15"/>
      <c r="Z51" s="15"/>
      <c r="AA51" s="15"/>
    </row>
    <row r="52" spans="5:27">
      <c r="E52" s="14"/>
      <c r="F52" s="14"/>
      <c r="K52" s="2"/>
      <c r="L52" s="2"/>
      <c r="M52" s="2"/>
      <c r="Q52" s="2"/>
      <c r="R52" s="2"/>
      <c r="S52" s="2"/>
      <c r="T52" s="2"/>
      <c r="U52" s="2"/>
      <c r="V52" s="2"/>
      <c r="W52" s="15"/>
      <c r="X52" s="15"/>
      <c r="Y52" s="15"/>
      <c r="Z52" s="15"/>
      <c r="AA52" s="15"/>
    </row>
    <row r="53" spans="5:27">
      <c r="E53" s="14"/>
      <c r="F53" s="14"/>
      <c r="K53" s="2"/>
      <c r="L53" s="2"/>
      <c r="M53" s="2"/>
      <c r="Q53" s="2"/>
      <c r="R53" s="2"/>
      <c r="S53" s="2"/>
      <c r="T53" s="2"/>
      <c r="U53" s="2"/>
      <c r="V53" s="2"/>
      <c r="W53" s="15"/>
      <c r="X53" s="15"/>
      <c r="Y53" s="15"/>
      <c r="Z53" s="15"/>
      <c r="AA53" s="15"/>
    </row>
    <row r="54" spans="5:27">
      <c r="E54" s="14"/>
      <c r="F54" s="14"/>
      <c r="K54" s="2"/>
      <c r="L54" s="2"/>
      <c r="M54" s="2"/>
      <c r="Q54" s="2"/>
      <c r="R54" s="2"/>
      <c r="S54" s="2"/>
      <c r="T54" s="2"/>
      <c r="U54" s="2"/>
      <c r="V54" s="2"/>
      <c r="W54" s="15"/>
      <c r="X54" s="15"/>
      <c r="Y54" s="15"/>
      <c r="Z54" s="15"/>
      <c r="AA54" s="15"/>
    </row>
    <row r="55" spans="5:27">
      <c r="E55" s="14"/>
      <c r="F55" s="14"/>
      <c r="K55" s="2"/>
      <c r="L55" s="2"/>
      <c r="M55" s="2"/>
      <c r="Q55" s="2"/>
      <c r="R55" s="2"/>
      <c r="S55" s="2"/>
      <c r="T55" s="2"/>
      <c r="U55" s="2"/>
      <c r="V55" s="2"/>
      <c r="W55" s="15"/>
      <c r="X55" s="15"/>
      <c r="Y55" s="15"/>
      <c r="Z55" s="15"/>
      <c r="AA55" s="15"/>
    </row>
    <row r="56" spans="5:27">
      <c r="E56" s="14"/>
      <c r="F56" s="14"/>
      <c r="K56" s="2"/>
      <c r="L56" s="2"/>
      <c r="M56" s="2"/>
      <c r="Q56" s="2"/>
      <c r="R56" s="2"/>
      <c r="S56" s="2"/>
      <c r="T56" s="2"/>
      <c r="U56" s="2"/>
      <c r="V56" s="2"/>
      <c r="W56" s="15"/>
      <c r="X56" s="15"/>
      <c r="Y56" s="15"/>
      <c r="Z56" s="15"/>
      <c r="AA56" s="15"/>
    </row>
    <row r="57" spans="5:27">
      <c r="E57" s="14"/>
      <c r="F57" s="14"/>
      <c r="K57" s="2"/>
      <c r="L57" s="2"/>
      <c r="M57" s="2"/>
      <c r="Q57" s="2"/>
      <c r="R57" s="2"/>
      <c r="S57" s="2"/>
      <c r="T57" s="2"/>
      <c r="U57" s="2"/>
      <c r="V57" s="2"/>
      <c r="W57" s="15"/>
      <c r="X57" s="15"/>
      <c r="Y57" s="15"/>
      <c r="Z57" s="15"/>
      <c r="AA57" s="15"/>
    </row>
    <row r="58" spans="5:27">
      <c r="E58" s="14"/>
      <c r="F58" s="14"/>
      <c r="K58" s="2"/>
      <c r="L58" s="2"/>
      <c r="M58" s="2"/>
      <c r="Q58" s="2"/>
      <c r="R58" s="2"/>
      <c r="S58" s="2"/>
      <c r="T58" s="2"/>
      <c r="U58" s="2"/>
      <c r="V58" s="2"/>
      <c r="W58" s="15"/>
      <c r="X58" s="15"/>
      <c r="Y58" s="15"/>
      <c r="Z58" s="15"/>
      <c r="AA58" s="15"/>
    </row>
    <row r="59" spans="5:27">
      <c r="E59" s="14"/>
      <c r="F59" s="14"/>
      <c r="K59" s="2"/>
      <c r="L59" s="2"/>
      <c r="M59" s="2"/>
      <c r="Q59" s="2"/>
      <c r="R59" s="2"/>
      <c r="S59" s="2"/>
      <c r="T59" s="2"/>
      <c r="U59" s="2"/>
      <c r="V59" s="2"/>
      <c r="W59" s="15"/>
      <c r="X59" s="15"/>
      <c r="Y59" s="15"/>
      <c r="Z59" s="15"/>
      <c r="AA59" s="15"/>
    </row>
    <row r="60" spans="5:27">
      <c r="E60" s="14"/>
      <c r="F60" s="14"/>
      <c r="K60" s="2"/>
      <c r="L60" s="2"/>
      <c r="M60" s="2"/>
      <c r="Q60" s="2"/>
      <c r="R60" s="2"/>
      <c r="S60" s="2"/>
      <c r="T60" s="2"/>
      <c r="U60" s="2"/>
      <c r="V60" s="2"/>
      <c r="W60" s="15"/>
      <c r="X60" s="15"/>
      <c r="Y60" s="15"/>
      <c r="Z60" s="15"/>
      <c r="AA60" s="15"/>
    </row>
    <row r="61" spans="5:27">
      <c r="E61" s="14"/>
      <c r="F61" s="14"/>
      <c r="K61" s="2"/>
      <c r="L61" s="2"/>
      <c r="M61" s="2"/>
      <c r="Q61" s="2"/>
      <c r="R61" s="2"/>
      <c r="S61" s="2"/>
      <c r="T61" s="2"/>
      <c r="U61" s="2"/>
      <c r="V61" s="2"/>
      <c r="W61" s="15"/>
      <c r="X61" s="15"/>
      <c r="Y61" s="15"/>
      <c r="Z61" s="15"/>
      <c r="AA61" s="15"/>
    </row>
    <row r="62" spans="5:27">
      <c r="E62" s="14"/>
      <c r="F62" s="14"/>
      <c r="K62" s="2"/>
      <c r="L62" s="2"/>
      <c r="M62" s="2"/>
      <c r="Q62" s="2"/>
      <c r="R62" s="2"/>
      <c r="S62" s="2"/>
      <c r="T62" s="2"/>
      <c r="U62" s="2"/>
      <c r="V62" s="2"/>
      <c r="W62" s="15"/>
      <c r="X62" s="15"/>
      <c r="Y62" s="15"/>
      <c r="Z62" s="15"/>
      <c r="AA62" s="15"/>
    </row>
    <row r="63" spans="5:27">
      <c r="E63" s="14"/>
      <c r="F63" s="14"/>
      <c r="K63" s="2"/>
      <c r="L63" s="2"/>
      <c r="M63" s="2"/>
      <c r="Q63" s="2"/>
      <c r="R63" s="2"/>
      <c r="S63" s="2"/>
      <c r="T63" s="2"/>
      <c r="U63" s="2"/>
      <c r="V63" s="2"/>
      <c r="W63" s="15"/>
      <c r="X63" s="15"/>
      <c r="Y63" s="15"/>
      <c r="Z63" s="15"/>
      <c r="AA63" s="15"/>
    </row>
    <row r="64" spans="5:27">
      <c r="E64" s="14"/>
      <c r="F64" s="14"/>
      <c r="K64" s="2"/>
      <c r="L64" s="2"/>
      <c r="M64" s="2"/>
      <c r="Q64" s="2"/>
      <c r="R64" s="2"/>
      <c r="S64" s="2"/>
      <c r="T64" s="2"/>
      <c r="U64" s="2"/>
      <c r="V64" s="2"/>
      <c r="W64" s="15"/>
      <c r="X64" s="15"/>
      <c r="Y64" s="15"/>
      <c r="Z64" s="15"/>
      <c r="AA64" s="15"/>
    </row>
    <row r="65" spans="5:27">
      <c r="E65" s="14"/>
      <c r="F65" s="14"/>
      <c r="K65" s="2"/>
      <c r="L65" s="2"/>
      <c r="M65" s="2"/>
      <c r="Q65" s="2"/>
      <c r="R65" s="2"/>
      <c r="S65" s="2"/>
      <c r="T65" s="2"/>
      <c r="U65" s="2"/>
      <c r="V65" s="2"/>
      <c r="W65" s="15"/>
      <c r="X65" s="15"/>
      <c r="Y65" s="15"/>
      <c r="Z65" s="15"/>
      <c r="AA65" s="15"/>
    </row>
    <row r="66" spans="5:27">
      <c r="E66" s="14"/>
      <c r="F66" s="14"/>
      <c r="K66" s="2"/>
      <c r="L66" s="2"/>
      <c r="M66" s="2"/>
      <c r="Q66" s="2"/>
      <c r="R66" s="2"/>
      <c r="S66" s="2"/>
      <c r="T66" s="2"/>
      <c r="U66" s="2"/>
      <c r="V66" s="2"/>
      <c r="W66" s="15"/>
      <c r="X66" s="15"/>
      <c r="Y66" s="15"/>
      <c r="Z66" s="15"/>
      <c r="AA66" s="15"/>
    </row>
    <row r="67" spans="5:27">
      <c r="E67" s="14"/>
      <c r="F67" s="14"/>
      <c r="K67" s="2"/>
      <c r="L67" s="2"/>
      <c r="M67" s="2"/>
      <c r="Q67" s="2"/>
      <c r="R67" s="2"/>
      <c r="S67" s="2"/>
      <c r="T67" s="2"/>
      <c r="U67" s="2"/>
      <c r="V67" s="2"/>
      <c r="W67" s="15"/>
      <c r="X67" s="15"/>
      <c r="Y67" s="15"/>
      <c r="Z67" s="15"/>
      <c r="AA67" s="15"/>
    </row>
    <row r="68" spans="5:27">
      <c r="E68" s="14"/>
      <c r="F68" s="14"/>
      <c r="K68" s="2"/>
      <c r="L68" s="2"/>
      <c r="M68" s="2"/>
      <c r="Q68" s="2"/>
      <c r="R68" s="2"/>
      <c r="S68" s="2"/>
      <c r="T68" s="2"/>
      <c r="U68" s="2"/>
      <c r="V68" s="2"/>
      <c r="W68" s="15"/>
      <c r="X68" s="15"/>
      <c r="Y68" s="15"/>
      <c r="Z68" s="15"/>
      <c r="AA68" s="15"/>
    </row>
    <row r="69" spans="5:27">
      <c r="E69" s="14"/>
      <c r="F69" s="14"/>
      <c r="K69" s="2"/>
      <c r="L69" s="2"/>
      <c r="M69" s="2"/>
      <c r="Q69" s="2"/>
      <c r="R69" s="2"/>
      <c r="S69" s="2"/>
      <c r="T69" s="2"/>
      <c r="U69" s="2"/>
      <c r="V69" s="2"/>
      <c r="W69" s="15"/>
      <c r="X69" s="15"/>
      <c r="Y69" s="15"/>
      <c r="Z69" s="15"/>
      <c r="AA69" s="15"/>
    </row>
    <row r="70" spans="5:27">
      <c r="E70" s="14"/>
      <c r="F70" s="14"/>
      <c r="K70" s="2"/>
      <c r="L70" s="2"/>
      <c r="M70" s="2"/>
      <c r="Q70" s="2"/>
      <c r="R70" s="2"/>
      <c r="S70" s="2"/>
      <c r="T70" s="2"/>
      <c r="U70" s="2"/>
      <c r="V70" s="2"/>
      <c r="W70" s="15"/>
      <c r="X70" s="15"/>
      <c r="Y70" s="15"/>
      <c r="Z70" s="15"/>
      <c r="AA70" s="15"/>
    </row>
    <row r="71" spans="5:27">
      <c r="E71" s="14"/>
      <c r="F71" s="14"/>
      <c r="K71" s="2"/>
      <c r="L71" s="2"/>
      <c r="M71" s="2"/>
      <c r="Q71" s="2"/>
      <c r="R71" s="2"/>
      <c r="S71" s="2"/>
      <c r="T71" s="2"/>
      <c r="U71" s="2"/>
      <c r="V71" s="2"/>
      <c r="W71" s="15"/>
      <c r="X71" s="15"/>
      <c r="Y71" s="15"/>
      <c r="Z71" s="15"/>
      <c r="AA71" s="15"/>
    </row>
    <row r="72" spans="5:27">
      <c r="E72" s="14"/>
      <c r="F72" s="14"/>
      <c r="K72" s="2"/>
      <c r="L72" s="2"/>
      <c r="M72" s="2"/>
      <c r="Q72" s="2"/>
      <c r="R72" s="2"/>
      <c r="S72" s="2"/>
      <c r="T72" s="2"/>
      <c r="U72" s="2"/>
      <c r="V72" s="2"/>
      <c r="W72" s="15"/>
      <c r="X72" s="15"/>
      <c r="Y72" s="15"/>
      <c r="Z72" s="15"/>
      <c r="AA72" s="15"/>
    </row>
    <row r="73" spans="5:27">
      <c r="E73" s="14"/>
      <c r="F73" s="14"/>
      <c r="K73" s="2"/>
      <c r="L73" s="2"/>
      <c r="M73" s="2"/>
      <c r="Q73" s="2"/>
      <c r="R73" s="2"/>
      <c r="S73" s="2"/>
      <c r="T73" s="2"/>
      <c r="U73" s="2"/>
      <c r="V73" s="2"/>
      <c r="W73" s="15"/>
      <c r="X73" s="15"/>
      <c r="Y73" s="15"/>
      <c r="Z73" s="15"/>
      <c r="AA73" s="15"/>
    </row>
    <row r="74" spans="5:27">
      <c r="E74" s="14"/>
      <c r="F74" s="14"/>
      <c r="K74" s="2"/>
      <c r="L74" s="2"/>
      <c r="M74" s="2"/>
      <c r="Q74" s="2"/>
      <c r="R74" s="2"/>
      <c r="S74" s="2"/>
      <c r="T74" s="2"/>
      <c r="U74" s="2"/>
      <c r="V74" s="2"/>
      <c r="W74" s="15"/>
      <c r="X74" s="15"/>
      <c r="Y74" s="15"/>
      <c r="Z74" s="15"/>
      <c r="AA74" s="15"/>
    </row>
    <row r="75" spans="5:27">
      <c r="E75" s="14"/>
      <c r="F75" s="14"/>
      <c r="K75" s="2"/>
      <c r="L75" s="2"/>
      <c r="M75" s="2"/>
      <c r="Q75" s="2"/>
      <c r="R75" s="2"/>
      <c r="S75" s="2"/>
      <c r="T75" s="2"/>
      <c r="U75" s="2"/>
      <c r="V75" s="2"/>
      <c r="W75" s="15"/>
      <c r="X75" s="15"/>
      <c r="Y75" s="15"/>
      <c r="Z75" s="15"/>
      <c r="AA75" s="15"/>
    </row>
    <row r="76" spans="5:27">
      <c r="E76" s="14"/>
      <c r="F76" s="14"/>
      <c r="K76" s="2"/>
      <c r="L76" s="2"/>
      <c r="M76" s="2"/>
      <c r="Q76" s="2"/>
      <c r="R76" s="2"/>
      <c r="S76" s="2"/>
      <c r="T76" s="2"/>
      <c r="U76" s="2"/>
      <c r="V76" s="2"/>
      <c r="W76" s="15"/>
      <c r="X76" s="15"/>
      <c r="Y76" s="15"/>
      <c r="Z76" s="15"/>
      <c r="AA76" s="15"/>
    </row>
    <row r="77" spans="5:27">
      <c r="E77" s="14"/>
      <c r="F77" s="14"/>
      <c r="K77" s="2"/>
      <c r="L77" s="2"/>
      <c r="M77" s="2"/>
      <c r="Q77" s="2"/>
      <c r="R77" s="2"/>
      <c r="S77" s="2"/>
      <c r="T77" s="2"/>
      <c r="U77" s="2"/>
      <c r="V77" s="2"/>
      <c r="W77" s="15"/>
      <c r="X77" s="15"/>
      <c r="Y77" s="15"/>
      <c r="Z77" s="15"/>
      <c r="AA77" s="15"/>
    </row>
    <row r="78" spans="5:27">
      <c r="E78" s="14"/>
      <c r="F78" s="14"/>
      <c r="K78" s="2"/>
      <c r="L78" s="2"/>
      <c r="M78" s="2"/>
      <c r="Q78" s="2"/>
      <c r="R78" s="2"/>
      <c r="S78" s="2"/>
      <c r="T78" s="2"/>
      <c r="U78" s="2"/>
      <c r="V78" s="2"/>
      <c r="W78" s="15"/>
      <c r="X78" s="15"/>
      <c r="Y78" s="15"/>
      <c r="Z78" s="15"/>
      <c r="AA78" s="15"/>
    </row>
    <row r="79" spans="5:27">
      <c r="E79" s="14"/>
      <c r="F79" s="14"/>
      <c r="K79" s="2"/>
      <c r="L79" s="2"/>
      <c r="M79" s="2"/>
      <c r="Q79" s="2"/>
      <c r="R79" s="2"/>
      <c r="S79" s="2"/>
      <c r="T79" s="2"/>
      <c r="U79" s="2"/>
      <c r="V79" s="2"/>
      <c r="W79" s="15"/>
      <c r="X79" s="15"/>
      <c r="Y79" s="15"/>
      <c r="Z79" s="15"/>
      <c r="AA79" s="15"/>
    </row>
    <row r="80" spans="5:27">
      <c r="E80" s="14"/>
      <c r="F80" s="14"/>
      <c r="K80" s="2"/>
      <c r="L80" s="2"/>
      <c r="M80" s="2"/>
      <c r="Q80" s="2"/>
      <c r="R80" s="2"/>
      <c r="S80" s="2"/>
      <c r="T80" s="2"/>
      <c r="U80" s="2"/>
      <c r="V80" s="2"/>
      <c r="W80" s="15"/>
      <c r="X80" s="15"/>
      <c r="Y80" s="15"/>
      <c r="Z80" s="15"/>
      <c r="AA80" s="15"/>
    </row>
    <row r="81" spans="5:27">
      <c r="E81" s="14"/>
      <c r="F81" s="14"/>
      <c r="K81" s="2"/>
      <c r="L81" s="2"/>
      <c r="M81" s="2"/>
      <c r="Q81" s="2"/>
      <c r="R81" s="2"/>
      <c r="S81" s="2"/>
      <c r="T81" s="2"/>
      <c r="U81" s="2"/>
      <c r="V81" s="2"/>
      <c r="W81" s="15"/>
      <c r="X81" s="15"/>
      <c r="Y81" s="15"/>
      <c r="Z81" s="15"/>
      <c r="AA81" s="15"/>
    </row>
    <row r="82" spans="5:27">
      <c r="E82" s="14"/>
      <c r="F82" s="14"/>
      <c r="K82" s="2"/>
      <c r="L82" s="2"/>
      <c r="M82" s="2"/>
      <c r="Q82" s="2"/>
      <c r="R82" s="2"/>
      <c r="S82" s="2"/>
      <c r="T82" s="2"/>
      <c r="U82" s="2"/>
      <c r="V82" s="2"/>
      <c r="W82" s="15"/>
      <c r="X82" s="15"/>
      <c r="Y82" s="15"/>
      <c r="Z82" s="15"/>
      <c r="AA82" s="15"/>
    </row>
    <row r="83" spans="5:27">
      <c r="E83" s="14"/>
      <c r="F83" s="14"/>
      <c r="K83" s="2"/>
      <c r="L83" s="2"/>
      <c r="M83" s="2"/>
      <c r="Q83" s="2"/>
      <c r="R83" s="2"/>
      <c r="S83" s="2"/>
      <c r="T83" s="2"/>
      <c r="U83" s="2"/>
      <c r="V83" s="2"/>
      <c r="W83" s="15"/>
      <c r="X83" s="15"/>
      <c r="Y83" s="15"/>
      <c r="Z83" s="15"/>
      <c r="AA83" s="15"/>
    </row>
    <row r="84" spans="5:27">
      <c r="E84" s="14"/>
      <c r="F84" s="14"/>
      <c r="K84" s="2"/>
      <c r="L84" s="2"/>
      <c r="M84" s="2"/>
      <c r="Q84" s="2"/>
      <c r="R84" s="2"/>
      <c r="S84" s="2"/>
      <c r="T84" s="2"/>
      <c r="U84" s="2"/>
      <c r="V84" s="2"/>
      <c r="W84" s="15"/>
      <c r="X84" s="15"/>
      <c r="Y84" s="15"/>
      <c r="Z84" s="15"/>
      <c r="AA84" s="15"/>
    </row>
    <row r="85" spans="5:27">
      <c r="E85" s="14"/>
      <c r="F85" s="14"/>
      <c r="K85" s="2"/>
      <c r="L85" s="2"/>
      <c r="M85" s="2"/>
      <c r="Q85" s="2"/>
      <c r="R85" s="2"/>
      <c r="S85" s="2"/>
      <c r="T85" s="2"/>
      <c r="U85" s="2"/>
      <c r="V85" s="2"/>
      <c r="W85" s="15"/>
      <c r="X85" s="15"/>
      <c r="Y85" s="15"/>
      <c r="Z85" s="15"/>
      <c r="AA85" s="15"/>
    </row>
    <row r="86" spans="5:27">
      <c r="E86" s="14"/>
      <c r="F86" s="14"/>
      <c r="K86" s="2"/>
      <c r="L86" s="2"/>
      <c r="M86" s="2"/>
      <c r="Q86" s="2"/>
      <c r="R86" s="2"/>
      <c r="S86" s="2"/>
      <c r="T86" s="2"/>
      <c r="U86" s="2"/>
      <c r="V86" s="2"/>
      <c r="W86" s="15"/>
      <c r="X86" s="15"/>
      <c r="Y86" s="15"/>
      <c r="Z86" s="15"/>
      <c r="AA86" s="15"/>
    </row>
    <row r="87" spans="5:27">
      <c r="E87" s="14"/>
      <c r="F87" s="14"/>
      <c r="K87" s="2"/>
      <c r="L87" s="2"/>
      <c r="M87" s="2"/>
      <c r="Q87" s="2"/>
      <c r="R87" s="2"/>
      <c r="S87" s="2"/>
      <c r="T87" s="2"/>
      <c r="U87" s="2"/>
      <c r="V87" s="2"/>
      <c r="W87" s="15"/>
      <c r="X87" s="15"/>
      <c r="Y87" s="15"/>
      <c r="Z87" s="15"/>
      <c r="AA87" s="15"/>
    </row>
    <row r="88" spans="5:27">
      <c r="E88" s="14"/>
      <c r="F88" s="14"/>
      <c r="K88" s="2"/>
      <c r="L88" s="2"/>
      <c r="M88" s="2"/>
      <c r="Q88" s="2"/>
      <c r="R88" s="2"/>
      <c r="S88" s="2"/>
      <c r="T88" s="2"/>
      <c r="U88" s="2"/>
      <c r="V88" s="2"/>
      <c r="W88" s="15"/>
      <c r="X88" s="15"/>
      <c r="Y88" s="15"/>
      <c r="Z88" s="15"/>
      <c r="AA88" s="15"/>
    </row>
    <row r="89" spans="5:27">
      <c r="E89" s="14"/>
      <c r="F89" s="14"/>
      <c r="K89" s="2"/>
      <c r="L89" s="2"/>
      <c r="M89" s="2"/>
      <c r="Q89" s="2"/>
      <c r="R89" s="2"/>
      <c r="S89" s="2"/>
      <c r="T89" s="2"/>
      <c r="U89" s="2"/>
      <c r="V89" s="2"/>
      <c r="W89" s="15"/>
      <c r="X89" s="15"/>
      <c r="Y89" s="15"/>
      <c r="Z89" s="15"/>
      <c r="AA89" s="15"/>
    </row>
    <row r="90" spans="5:27">
      <c r="E90" s="14"/>
      <c r="F90" s="14"/>
      <c r="K90" s="2"/>
      <c r="L90" s="2"/>
      <c r="M90" s="2"/>
      <c r="Q90" s="2"/>
      <c r="R90" s="2"/>
      <c r="S90" s="2"/>
      <c r="T90" s="2"/>
      <c r="U90" s="2"/>
      <c r="V90" s="2"/>
      <c r="W90" s="15"/>
      <c r="X90" s="15"/>
      <c r="Y90" s="15"/>
      <c r="Z90" s="15"/>
      <c r="AA90" s="15"/>
    </row>
    <row r="91" spans="5:27">
      <c r="E91" s="14"/>
      <c r="F91" s="14"/>
      <c r="K91" s="2"/>
      <c r="L91" s="2"/>
      <c r="M91" s="2"/>
      <c r="Q91" s="2"/>
      <c r="R91" s="2"/>
      <c r="S91" s="2"/>
      <c r="T91" s="2"/>
      <c r="U91" s="2"/>
      <c r="V91" s="2"/>
      <c r="W91" s="15"/>
      <c r="X91" s="15"/>
      <c r="Y91" s="15"/>
      <c r="Z91" s="15"/>
      <c r="AA91" s="15"/>
    </row>
    <row r="92" spans="5:27">
      <c r="E92" s="14"/>
      <c r="F92" s="14"/>
      <c r="K92" s="2"/>
      <c r="L92" s="2"/>
      <c r="M92" s="2"/>
      <c r="Q92" s="2"/>
      <c r="R92" s="2"/>
      <c r="S92" s="2"/>
      <c r="T92" s="2"/>
      <c r="U92" s="2"/>
      <c r="V92" s="2"/>
      <c r="W92" s="15"/>
      <c r="X92" s="15"/>
      <c r="Y92" s="15"/>
      <c r="Z92" s="15"/>
      <c r="AA92" s="15"/>
    </row>
    <row r="93" spans="5:27">
      <c r="E93" s="14"/>
      <c r="F93" s="14"/>
      <c r="K93" s="2"/>
      <c r="L93" s="2"/>
      <c r="M93" s="2"/>
      <c r="Q93" s="2"/>
      <c r="R93" s="2"/>
      <c r="S93" s="2"/>
      <c r="T93" s="2"/>
      <c r="U93" s="2"/>
      <c r="V93" s="2"/>
      <c r="W93" s="15"/>
      <c r="X93" s="15"/>
      <c r="Y93" s="15"/>
      <c r="Z93" s="15"/>
      <c r="AA93" s="15"/>
    </row>
    <row r="94" spans="5:27">
      <c r="E94" s="14"/>
      <c r="F94" s="14"/>
      <c r="K94" s="2"/>
      <c r="L94" s="2"/>
      <c r="M94" s="2"/>
      <c r="Q94" s="2"/>
      <c r="R94" s="2"/>
      <c r="S94" s="2"/>
      <c r="T94" s="2"/>
      <c r="U94" s="2"/>
      <c r="V94" s="2"/>
      <c r="W94" s="15"/>
      <c r="X94" s="15"/>
      <c r="Y94" s="15"/>
      <c r="Z94" s="15"/>
      <c r="AA94" s="15"/>
    </row>
    <row r="95" spans="5:27">
      <c r="E95" s="14"/>
      <c r="F95" s="14"/>
      <c r="K95" s="2"/>
      <c r="L95" s="2"/>
      <c r="M95" s="2"/>
      <c r="Q95" s="2"/>
      <c r="R95" s="2"/>
      <c r="S95" s="2"/>
      <c r="T95" s="2"/>
      <c r="U95" s="2"/>
      <c r="V95" s="2"/>
      <c r="W95" s="15"/>
      <c r="X95" s="15"/>
      <c r="Y95" s="15"/>
      <c r="Z95" s="15"/>
      <c r="AA95" s="15"/>
    </row>
    <row r="96" spans="5:27">
      <c r="E96" s="14"/>
      <c r="F96" s="14"/>
      <c r="K96" s="2"/>
      <c r="L96" s="2"/>
      <c r="M96" s="2"/>
      <c r="Q96" s="2"/>
      <c r="R96" s="2"/>
      <c r="S96" s="2"/>
      <c r="T96" s="2"/>
      <c r="U96" s="2"/>
      <c r="V96" s="2"/>
      <c r="W96" s="15"/>
      <c r="X96" s="15"/>
      <c r="Y96" s="15"/>
      <c r="Z96" s="15"/>
      <c r="AA96" s="15"/>
    </row>
    <row r="97" spans="5:27">
      <c r="E97" s="14"/>
      <c r="F97" s="14"/>
      <c r="K97" s="2"/>
      <c r="L97" s="2"/>
      <c r="M97" s="2"/>
      <c r="Q97" s="2"/>
      <c r="R97" s="2"/>
      <c r="S97" s="2"/>
      <c r="T97" s="2"/>
      <c r="U97" s="2"/>
      <c r="V97" s="2"/>
      <c r="W97" s="15"/>
      <c r="X97" s="15"/>
      <c r="Y97" s="15"/>
      <c r="Z97" s="15"/>
      <c r="AA97" s="15"/>
    </row>
    <row r="98" spans="5:27">
      <c r="E98" s="14"/>
      <c r="F98" s="14"/>
      <c r="K98" s="2"/>
      <c r="L98" s="2"/>
      <c r="M98" s="2"/>
      <c r="Q98" s="2"/>
      <c r="R98" s="2"/>
      <c r="S98" s="2"/>
      <c r="T98" s="2"/>
      <c r="U98" s="2"/>
      <c r="V98" s="2"/>
      <c r="W98" s="15"/>
      <c r="X98" s="15"/>
      <c r="Y98" s="15"/>
      <c r="Z98" s="15"/>
      <c r="AA98" s="15"/>
    </row>
    <row r="99" spans="5:27">
      <c r="E99" s="14"/>
      <c r="F99" s="14"/>
      <c r="K99" s="2"/>
      <c r="L99" s="2"/>
      <c r="M99" s="2"/>
      <c r="Q99" s="2"/>
      <c r="R99" s="2"/>
      <c r="S99" s="2"/>
      <c r="T99" s="2"/>
      <c r="U99" s="2"/>
      <c r="V99" s="2"/>
      <c r="W99" s="15"/>
      <c r="X99" s="15"/>
      <c r="Y99" s="15"/>
      <c r="Z99" s="15"/>
      <c r="AA99" s="15"/>
    </row>
    <row r="100" spans="5:27">
      <c r="E100" s="14"/>
      <c r="F100" s="14"/>
      <c r="K100" s="2"/>
      <c r="L100" s="2"/>
      <c r="M100" s="2"/>
      <c r="Q100" s="2"/>
      <c r="R100" s="2"/>
      <c r="S100" s="2"/>
      <c r="T100" s="2"/>
      <c r="U100" s="2"/>
      <c r="V100" s="2"/>
      <c r="W100" s="15"/>
      <c r="X100" s="15"/>
      <c r="Y100" s="15"/>
      <c r="Z100" s="15"/>
      <c r="AA100" s="15"/>
    </row>
    <row r="101" spans="5:27">
      <c r="E101" s="14"/>
      <c r="F101" s="14"/>
      <c r="K101" s="2"/>
      <c r="L101" s="2"/>
      <c r="M101" s="2"/>
      <c r="Q101" s="2"/>
      <c r="R101" s="2"/>
      <c r="S101" s="2"/>
      <c r="T101" s="2"/>
      <c r="U101" s="2"/>
      <c r="V101" s="2"/>
      <c r="W101" s="15"/>
      <c r="X101" s="15"/>
      <c r="Y101" s="15"/>
      <c r="Z101" s="15"/>
      <c r="AA101" s="15"/>
    </row>
    <row r="102" spans="5:27">
      <c r="E102" s="14"/>
      <c r="F102" s="14"/>
      <c r="K102" s="2"/>
      <c r="L102" s="2"/>
      <c r="M102" s="2"/>
      <c r="Q102" s="2"/>
      <c r="R102" s="2"/>
      <c r="S102" s="2"/>
      <c r="T102" s="2"/>
      <c r="U102" s="2"/>
      <c r="V102" s="2"/>
      <c r="W102" s="15"/>
      <c r="X102" s="15"/>
      <c r="Y102" s="15"/>
      <c r="Z102" s="15"/>
      <c r="AA102" s="15"/>
    </row>
    <row r="103" spans="5:27">
      <c r="E103" s="14"/>
      <c r="F103" s="14"/>
      <c r="K103" s="2"/>
      <c r="L103" s="2"/>
      <c r="M103" s="2"/>
      <c r="Q103" s="2"/>
      <c r="R103" s="2"/>
      <c r="S103" s="2"/>
      <c r="T103" s="2"/>
      <c r="U103" s="2"/>
      <c r="V103" s="2"/>
      <c r="W103" s="15"/>
      <c r="X103" s="15"/>
      <c r="Y103" s="15"/>
      <c r="Z103" s="15"/>
      <c r="AA103" s="15"/>
    </row>
    <row r="104" spans="5:27">
      <c r="E104" s="14"/>
      <c r="F104" s="14"/>
      <c r="K104" s="2"/>
      <c r="L104" s="2"/>
      <c r="M104" s="2"/>
      <c r="Q104" s="2"/>
      <c r="R104" s="2"/>
      <c r="S104" s="2"/>
      <c r="T104" s="2"/>
      <c r="U104" s="2"/>
      <c r="V104" s="2"/>
      <c r="W104" s="15"/>
      <c r="X104" s="15"/>
      <c r="Y104" s="15"/>
      <c r="Z104" s="15"/>
      <c r="AA104" s="15"/>
    </row>
    <row r="105" spans="5:27">
      <c r="E105" s="14"/>
      <c r="F105" s="14"/>
      <c r="K105" s="2"/>
      <c r="L105" s="2"/>
      <c r="M105" s="2"/>
      <c r="Q105" s="2"/>
      <c r="R105" s="2"/>
      <c r="S105" s="2"/>
      <c r="T105" s="2"/>
      <c r="U105" s="2"/>
      <c r="V105" s="2"/>
      <c r="W105" s="15"/>
      <c r="X105" s="15"/>
      <c r="Y105" s="15"/>
      <c r="Z105" s="15"/>
      <c r="AA105" s="15"/>
    </row>
    <row r="106" spans="5:27">
      <c r="E106" s="14"/>
      <c r="F106" s="14"/>
      <c r="K106" s="2"/>
      <c r="L106" s="2"/>
      <c r="M106" s="2"/>
      <c r="Q106" s="2"/>
      <c r="R106" s="2"/>
      <c r="S106" s="2"/>
      <c r="T106" s="2"/>
      <c r="U106" s="2"/>
      <c r="V106" s="2"/>
      <c r="W106" s="15"/>
      <c r="X106" s="15"/>
      <c r="Y106" s="15"/>
      <c r="Z106" s="15"/>
      <c r="AA106" s="15"/>
    </row>
    <row r="107" spans="5:27">
      <c r="E107" s="14"/>
      <c r="F107" s="14"/>
      <c r="K107" s="2"/>
      <c r="L107" s="2"/>
      <c r="M107" s="2"/>
      <c r="Q107" s="2"/>
      <c r="R107" s="2"/>
      <c r="S107" s="2"/>
      <c r="T107" s="2"/>
      <c r="U107" s="2"/>
      <c r="V107" s="2"/>
      <c r="W107" s="15"/>
      <c r="X107" s="15"/>
      <c r="Y107" s="15"/>
      <c r="Z107" s="15"/>
      <c r="AA107" s="15"/>
    </row>
    <row r="108" spans="5:27">
      <c r="E108" s="14"/>
      <c r="F108" s="14"/>
      <c r="K108" s="2"/>
      <c r="L108" s="2"/>
      <c r="M108" s="2"/>
      <c r="Q108" s="2"/>
      <c r="R108" s="2"/>
      <c r="S108" s="2"/>
      <c r="T108" s="2"/>
      <c r="U108" s="2"/>
      <c r="V108" s="2"/>
      <c r="W108" s="15"/>
      <c r="X108" s="15"/>
      <c r="Y108" s="15"/>
      <c r="Z108" s="15"/>
      <c r="AA108" s="15"/>
    </row>
    <row r="109" spans="5:27">
      <c r="E109" s="14"/>
      <c r="F109" s="14"/>
      <c r="K109" s="2"/>
      <c r="L109" s="2"/>
      <c r="M109" s="2"/>
      <c r="Q109" s="2"/>
      <c r="R109" s="2"/>
      <c r="S109" s="2"/>
      <c r="T109" s="2"/>
      <c r="U109" s="2"/>
      <c r="V109" s="2"/>
      <c r="W109" s="15"/>
      <c r="X109" s="15"/>
      <c r="Y109" s="15"/>
      <c r="Z109" s="15"/>
      <c r="AA109" s="15"/>
    </row>
    <row r="110" spans="5:27">
      <c r="E110" s="14"/>
      <c r="F110" s="14"/>
      <c r="K110" s="2"/>
      <c r="L110" s="2"/>
      <c r="M110" s="2"/>
    </row>
    <row r="111" spans="5:27">
      <c r="E111" s="14"/>
      <c r="F111" s="14"/>
      <c r="K111" s="2"/>
      <c r="L111" s="2"/>
      <c r="M111" s="2"/>
    </row>
    <row r="112" spans="5:27">
      <c r="E112" s="14"/>
      <c r="F112" s="14"/>
      <c r="K112" s="2"/>
      <c r="L112" s="2"/>
      <c r="M112" s="2"/>
    </row>
    <row r="113" spans="5:13">
      <c r="E113" s="14"/>
      <c r="F113" s="14"/>
      <c r="K113" s="2"/>
      <c r="L113" s="2"/>
      <c r="M113" s="2"/>
    </row>
    <row r="114" spans="5:13">
      <c r="E114" s="14"/>
      <c r="F114" s="14"/>
      <c r="K114" s="2"/>
      <c r="L114" s="2"/>
      <c r="M114" s="2"/>
    </row>
    <row r="115" spans="5:13">
      <c r="E115" s="14"/>
      <c r="F115" s="14"/>
      <c r="K115" s="2"/>
      <c r="L115" s="2"/>
      <c r="M115" s="2"/>
    </row>
    <row r="116" spans="5:13">
      <c r="E116" s="14"/>
      <c r="F116" s="14"/>
      <c r="K116" s="2"/>
      <c r="L116" s="2"/>
      <c r="M116" s="2"/>
    </row>
    <row r="117" spans="5:13">
      <c r="E117" s="14"/>
      <c r="F117" s="14"/>
      <c r="K117" s="2"/>
      <c r="L117" s="2"/>
      <c r="M117" s="2"/>
    </row>
    <row r="118" spans="5:13">
      <c r="E118" s="14"/>
      <c r="F118" s="14"/>
      <c r="K118" s="2"/>
      <c r="L118" s="2"/>
      <c r="M118" s="2"/>
    </row>
    <row r="119" spans="5:13">
      <c r="E119" s="14"/>
      <c r="F119" s="14"/>
      <c r="K119" s="2"/>
      <c r="L119" s="2"/>
      <c r="M119" s="2"/>
    </row>
    <row r="120" spans="5:13">
      <c r="E120" s="14"/>
      <c r="F120" s="14"/>
    </row>
    <row r="121" spans="5:13">
      <c r="E121" s="14"/>
      <c r="F121" s="14"/>
    </row>
    <row r="122" spans="5:13">
      <c r="E122" s="14"/>
      <c r="F122" s="14"/>
    </row>
    <row r="123" spans="5:13">
      <c r="E123" s="14"/>
      <c r="F123" s="14"/>
    </row>
    <row r="124" spans="5:13">
      <c r="E124" s="14"/>
      <c r="F124" s="14"/>
    </row>
    <row r="125" spans="5:13">
      <c r="E125" s="14"/>
      <c r="F125" s="14"/>
    </row>
    <row r="126" spans="5:13">
      <c r="E126" s="14"/>
      <c r="F126" s="14"/>
    </row>
    <row r="127" spans="5:13">
      <c r="E127" s="14"/>
      <c r="F127" s="14"/>
    </row>
    <row r="128" spans="5:13">
      <c r="E128" s="14"/>
      <c r="F128" s="14"/>
    </row>
    <row r="129" spans="5:6">
      <c r="E129" s="14"/>
      <c r="F129" s="14"/>
    </row>
    <row r="130" spans="5:6">
      <c r="E130" s="14"/>
      <c r="F130" s="14"/>
    </row>
    <row r="131" spans="5:6">
      <c r="E131" s="14"/>
      <c r="F131" s="14"/>
    </row>
    <row r="132" spans="5:6">
      <c r="E132" s="14"/>
      <c r="F132" s="14"/>
    </row>
    <row r="133" spans="5:6">
      <c r="E133" s="14"/>
      <c r="F133" s="14"/>
    </row>
    <row r="134" spans="5:6">
      <c r="E134" s="14"/>
      <c r="F134" s="14"/>
    </row>
    <row r="135" spans="5:6">
      <c r="E135" s="14"/>
      <c r="F135" s="14"/>
    </row>
    <row r="136" spans="5:6">
      <c r="E136" s="14"/>
      <c r="F136" s="14"/>
    </row>
    <row r="137" spans="5:6">
      <c r="E137" s="14"/>
      <c r="F137" s="14"/>
    </row>
    <row r="138" spans="5:6">
      <c r="E138" s="14"/>
      <c r="F138" s="14"/>
    </row>
    <row r="139" spans="5:6">
      <c r="E139" s="14"/>
      <c r="F139" s="14"/>
    </row>
    <row r="140" spans="5:6">
      <c r="E140" s="14"/>
      <c r="F140" s="14"/>
    </row>
    <row r="141" spans="5:6">
      <c r="E141" s="14"/>
      <c r="F141" s="14"/>
    </row>
    <row r="142" spans="5:6">
      <c r="E142" s="14"/>
      <c r="F142" s="14"/>
    </row>
  </sheetData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9"/>
  <sheetViews>
    <sheetView tabSelected="1" zoomScale="110" zoomScaleNormal="110" zoomScalePageLayoutView="110" workbookViewId="0">
      <pane xSplit="1" ySplit="8" topLeftCell="P9" activePane="bottomRight" state="frozen"/>
      <selection pane="topRight" activeCell="B1" sqref="B1"/>
      <selection pane="bottomLeft" activeCell="A9" sqref="A9"/>
      <selection pane="bottomRight" activeCell="X9" sqref="X9"/>
    </sheetView>
  </sheetViews>
  <sheetFormatPr baseColWidth="10" defaultColWidth="9.1640625" defaultRowHeight="13"/>
  <cols>
    <col min="1" max="1" width="9.1640625" style="3" customWidth="1"/>
    <col min="2" max="2" width="12.6640625" style="54" customWidth="1"/>
    <col min="3" max="5" width="12.5" style="55" customWidth="1"/>
    <col min="6" max="6" width="9.5" style="15" bestFit="1" customWidth="1"/>
    <col min="7" max="7" width="6.83203125" style="15" customWidth="1"/>
    <col min="8" max="8" width="7" style="15" customWidth="1"/>
    <col min="9" max="9" width="13.33203125" style="20" customWidth="1"/>
    <col min="10" max="10" width="9.1640625" style="20"/>
    <col min="11" max="11" width="11.83203125" style="20" customWidth="1"/>
    <col min="12" max="12" width="9.5" style="20" bestFit="1" customWidth="1"/>
    <col min="13" max="13" width="9.1640625" style="20"/>
    <col min="14" max="14" width="8.1640625" style="20" customWidth="1"/>
    <col min="15" max="15" width="9.6640625" style="20" customWidth="1"/>
    <col min="16" max="17" width="12.5" style="20" customWidth="1"/>
    <col min="18" max="18" width="12.83203125" style="4" customWidth="1"/>
    <col min="19" max="19" width="11.6640625" style="4" customWidth="1"/>
    <col min="20" max="20" width="11.33203125" style="21" customWidth="1"/>
    <col min="21" max="25" width="9.1640625" style="4"/>
    <col min="26" max="26" width="12.33203125" style="4" customWidth="1"/>
    <col min="27" max="16384" width="9.1640625" style="4"/>
  </cols>
  <sheetData>
    <row r="1" spans="1:27" ht="16">
      <c r="A1" s="1" t="s">
        <v>78</v>
      </c>
      <c r="B1" s="2"/>
      <c r="C1" s="14"/>
      <c r="D1" s="14"/>
      <c r="E1" s="14"/>
    </row>
    <row r="2" spans="1:27" ht="16">
      <c r="A2" s="1" t="s">
        <v>6</v>
      </c>
      <c r="B2" s="2"/>
      <c r="C2" s="14"/>
      <c r="D2" s="14"/>
      <c r="E2" s="14"/>
    </row>
    <row r="3" spans="1:27">
      <c r="B3" s="2"/>
      <c r="C3" s="2"/>
      <c r="D3" s="2"/>
      <c r="E3" s="2"/>
      <c r="H3" s="15" t="s">
        <v>4</v>
      </c>
      <c r="I3" s="20" t="s">
        <v>96</v>
      </c>
      <c r="J3" s="20" t="s">
        <v>2</v>
      </c>
    </row>
    <row r="4" spans="1:27">
      <c r="B4" s="9"/>
      <c r="C4" s="3"/>
      <c r="D4" s="3"/>
      <c r="E4" s="3"/>
      <c r="F4" s="3"/>
      <c r="G4" s="84"/>
      <c r="H4" s="84">
        <v>81</v>
      </c>
      <c r="I4" s="20">
        <v>7.0000000000000007E-2</v>
      </c>
      <c r="J4" s="20">
        <f>1/(1+I4)</f>
        <v>0.93457943925233644</v>
      </c>
    </row>
    <row r="5" spans="1:27">
      <c r="B5" s="5"/>
      <c r="C5" s="2"/>
      <c r="D5" s="2"/>
      <c r="E5" s="2"/>
      <c r="G5" s="84"/>
      <c r="H5" s="84"/>
      <c r="R5" s="20"/>
      <c r="T5" s="22"/>
    </row>
    <row r="6" spans="1:27">
      <c r="B6" s="6"/>
      <c r="C6" s="14"/>
      <c r="D6" s="14"/>
      <c r="E6" s="14"/>
      <c r="G6" s="84"/>
      <c r="H6" s="84"/>
    </row>
    <row r="7" spans="1:27">
      <c r="B7" s="2"/>
      <c r="C7" s="14"/>
      <c r="D7" s="14"/>
      <c r="E7" s="14"/>
      <c r="G7" s="84"/>
      <c r="H7" s="84"/>
    </row>
    <row r="8" spans="1:27" s="7" customFormat="1" ht="16">
      <c r="A8" s="80" t="s">
        <v>4</v>
      </c>
      <c r="B8" s="81" t="s">
        <v>20</v>
      </c>
      <c r="C8" s="81" t="s">
        <v>21</v>
      </c>
      <c r="D8" s="81" t="s">
        <v>22</v>
      </c>
      <c r="E8" s="81" t="s">
        <v>23</v>
      </c>
      <c r="F8" s="19"/>
      <c r="G8" s="85" t="s">
        <v>86</v>
      </c>
      <c r="H8" s="85" t="s">
        <v>87</v>
      </c>
      <c r="I8" s="10" t="s">
        <v>88</v>
      </c>
      <c r="J8" s="19" t="s">
        <v>89</v>
      </c>
      <c r="K8" s="10" t="s">
        <v>90</v>
      </c>
      <c r="L8" s="19"/>
      <c r="M8" s="87" t="s">
        <v>91</v>
      </c>
      <c r="N8" s="88" t="s">
        <v>92</v>
      </c>
      <c r="O8" s="88" t="s">
        <v>93</v>
      </c>
      <c r="P8" s="19" t="s">
        <v>99</v>
      </c>
      <c r="Q8" s="19"/>
      <c r="R8" s="19" t="s">
        <v>94</v>
      </c>
      <c r="S8" s="19" t="s">
        <v>95</v>
      </c>
      <c r="T8" s="19" t="s">
        <v>97</v>
      </c>
      <c r="U8" s="7" t="s">
        <v>108</v>
      </c>
      <c r="V8" s="7" t="s">
        <v>109</v>
      </c>
      <c r="W8" s="7" t="s">
        <v>110</v>
      </c>
      <c r="X8" s="7" t="s">
        <v>98</v>
      </c>
      <c r="Y8" s="7" t="s">
        <v>100</v>
      </c>
      <c r="AA8" s="7" t="s">
        <v>103</v>
      </c>
    </row>
    <row r="9" spans="1:27" ht="13.5" customHeight="1">
      <c r="A9" s="11">
        <v>20</v>
      </c>
      <c r="B9" s="13">
        <f t="shared" ref="B9:B40" si="0">EXP(-(A+B/LN(cc)*cc^x*(cc-1)))</f>
        <v>0.99975036097160142</v>
      </c>
      <c r="C9" s="12">
        <v>100000</v>
      </c>
      <c r="D9" s="12">
        <f>C9-C10</f>
        <v>24.963902839852381</v>
      </c>
      <c r="E9" s="13">
        <f t="shared" ref="E9:E40" si="1">A+B*cc^x</f>
        <v>2.4796984043793768E-4</v>
      </c>
      <c r="G9" s="84">
        <v>0</v>
      </c>
      <c r="H9" s="84">
        <f>$H$4+G9</f>
        <v>81</v>
      </c>
      <c r="I9" s="15">
        <f>1-VLOOKUP(H9,A9:B119,2)</f>
        <v>3.6606807996160229E-2</v>
      </c>
      <c r="J9" s="86">
        <v>0.01</v>
      </c>
      <c r="K9" s="86">
        <v>0.05</v>
      </c>
      <c r="L9" s="2"/>
      <c r="M9" s="89">
        <f>I9*(1-0.5*J9)</f>
        <v>3.6423773956179427E-2</v>
      </c>
      <c r="N9" s="89">
        <f>J9*(1-0.5*I9)</f>
        <v>9.8169659600192E-3</v>
      </c>
      <c r="O9" s="90">
        <f>K9*(1-(M9+N9))</f>
        <v>4.7687963004190072E-2</v>
      </c>
      <c r="P9" s="15">
        <f>1-SUM(M9:O9)</f>
        <v>0.90607129707961132</v>
      </c>
      <c r="Q9" s="15">
        <f>PRODUCT($P$9:P9)</f>
        <v>0.90607129707961132</v>
      </c>
      <c r="R9" s="15">
        <v>200000</v>
      </c>
      <c r="S9" s="15">
        <f>R9*2</f>
        <v>400000</v>
      </c>
      <c r="T9" s="15">
        <f>$J$4^(G9+1)</f>
        <v>0.93457943925233644</v>
      </c>
      <c r="U9" s="20">
        <f>M9</f>
        <v>3.6423773956179427E-2</v>
      </c>
      <c r="V9" s="20">
        <f>N9</f>
        <v>9.8169659600192E-3</v>
      </c>
      <c r="W9" s="20">
        <f>O9</f>
        <v>4.7687963004190072E-2</v>
      </c>
      <c r="X9" s="4">
        <f>T9*R9*U9</f>
        <v>6808.1820478840054</v>
      </c>
      <c r="Y9" s="4">
        <f>T9*S9*V9</f>
        <v>3669.8938168296077</v>
      </c>
      <c r="AA9" s="4">
        <v>1</v>
      </c>
    </row>
    <row r="10" spans="1:27">
      <c r="A10" s="3">
        <f t="shared" ref="A10:A27" si="2">A9+1</f>
        <v>21</v>
      </c>
      <c r="B10" s="54">
        <f t="shared" si="0"/>
        <v>0.99974668279283296</v>
      </c>
      <c r="C10" s="55">
        <f t="shared" ref="C10:C41" si="3">C9*B9</f>
        <v>99975.036097160148</v>
      </c>
      <c r="D10" s="55">
        <f t="shared" ref="D10:D73" si="4">C10-C11</f>
        <v>25.325396930551506</v>
      </c>
      <c r="E10" s="54">
        <f t="shared" si="1"/>
        <v>2.5143810065224195E-4</v>
      </c>
      <c r="G10" s="84">
        <v>1</v>
      </c>
      <c r="H10" s="84">
        <f t="shared" ref="H10:H18" si="5">$H$4+G10</f>
        <v>82</v>
      </c>
      <c r="I10" s="15">
        <f t="shared" ref="I10:I18" si="6">1-VLOOKUP(H10,A10:B120,2)</f>
        <v>4.1025490002634779E-2</v>
      </c>
      <c r="J10" s="86">
        <f>J9</f>
        <v>0.01</v>
      </c>
      <c r="K10" s="86">
        <f>K9</f>
        <v>0.05</v>
      </c>
      <c r="L10" s="2"/>
      <c r="M10" s="89">
        <f t="shared" ref="M10:M18" si="7">I10*(1-0.5*J10)</f>
        <v>4.0820362552621607E-2</v>
      </c>
      <c r="N10" s="89">
        <f t="shared" ref="N10:N18" si="8">J10*(1-0.5*I10)</f>
        <v>9.7948725499868265E-3</v>
      </c>
      <c r="O10" s="90">
        <f t="shared" ref="O10:O17" si="9">K10*(1-(M10+N10))</f>
        <v>4.746923824486958E-2</v>
      </c>
      <c r="P10" s="15">
        <f t="shared" ref="P10:P18" si="10">1-SUM(M10:O10)</f>
        <v>0.90191552665252195</v>
      </c>
      <c r="Q10" s="15">
        <f>PRODUCT($P$9:P10)</f>
        <v>0.81719977109029129</v>
      </c>
      <c r="R10" s="15">
        <f>R9+10000</f>
        <v>210000</v>
      </c>
      <c r="S10" s="15">
        <f t="shared" ref="S10:S18" si="11">R10*2</f>
        <v>420000</v>
      </c>
      <c r="T10" s="15">
        <f t="shared" ref="T10:T18" si="12">$J$4^(G10+1)</f>
        <v>0.87343872827321167</v>
      </c>
      <c r="U10" s="4">
        <f>PRODUCT($P$9:P9)*M10</f>
        <v>3.6986158845313852E-2</v>
      </c>
      <c r="V10" s="4">
        <f>PRODUCT($P$9:P9)*N10</f>
        <v>8.8748528760960437E-3</v>
      </c>
      <c r="W10" s="4">
        <f>PRODUCT($P$9:P9)*O10</f>
        <v>4.3010514267910076E-2</v>
      </c>
      <c r="X10" s="4">
        <f>U10*R10*T10</f>
        <v>6784.0801445680054</v>
      </c>
      <c r="Y10" s="4">
        <f t="shared" ref="Y10:Y18" si="13">T10*S10*V10</f>
        <v>3255.688888077857</v>
      </c>
      <c r="AA10" s="4">
        <f>AA9+T9*P9</f>
        <v>1.8467956047473004</v>
      </c>
    </row>
    <row r="11" spans="1:27">
      <c r="A11" s="3">
        <f t="shared" si="2"/>
        <v>22</v>
      </c>
      <c r="B11" s="54">
        <f t="shared" si="0"/>
        <v>0.99974254853605071</v>
      </c>
      <c r="C11" s="55">
        <f t="shared" si="3"/>
        <v>99949.710700229596</v>
      </c>
      <c r="D11" s="55">
        <f t="shared" si="4"/>
        <v>25.732199341087835</v>
      </c>
      <c r="E11" s="54">
        <f t="shared" si="1"/>
        <v>2.5533642513311995E-4</v>
      </c>
      <c r="G11" s="84">
        <v>2</v>
      </c>
      <c r="H11" s="84">
        <f t="shared" si="5"/>
        <v>83</v>
      </c>
      <c r="I11" s="15">
        <f t="shared" si="6"/>
        <v>4.5967901114349563E-2</v>
      </c>
      <c r="J11" s="86">
        <f t="shared" ref="J11:J18" si="14">J10</f>
        <v>0.01</v>
      </c>
      <c r="K11" s="86">
        <f t="shared" ref="K11:K18" si="15">K10</f>
        <v>0.05</v>
      </c>
      <c r="L11" s="2"/>
      <c r="M11" s="89">
        <f t="shared" si="7"/>
        <v>4.5738061608777816E-2</v>
      </c>
      <c r="N11" s="89">
        <f t="shared" si="8"/>
        <v>9.7701604944282535E-3</v>
      </c>
      <c r="O11" s="90">
        <f t="shared" si="9"/>
        <v>4.72245888948397E-2</v>
      </c>
      <c r="P11" s="15">
        <f t="shared" si="10"/>
        <v>0.89726718900195424</v>
      </c>
      <c r="Q11" s="15">
        <f>PRODUCT($P$9:P11)</f>
        <v>0.73324654145922619</v>
      </c>
      <c r="R11" s="15">
        <f t="shared" ref="R11:R18" si="16">R10+10000</f>
        <v>220000</v>
      </c>
      <c r="S11" s="15">
        <f t="shared" si="11"/>
        <v>440000</v>
      </c>
      <c r="T11" s="15">
        <f t="shared" si="12"/>
        <v>0.81629787689085198</v>
      </c>
      <c r="U11" s="4">
        <f>PRODUCT($P$9:P10)*M11</f>
        <v>3.7377133476806872E-2</v>
      </c>
      <c r="V11" s="4">
        <f>PRODUCT($P$9:P10)*N11</f>
        <v>7.9841729195621759E-3</v>
      </c>
      <c r="W11" s="4">
        <f>PRODUCT($P$9:P10)*O11</f>
        <v>3.8591923234696117E-2</v>
      </c>
      <c r="X11" s="4">
        <f t="shared" ref="X11:X18" si="17">U11*R11*T11</f>
        <v>6712.3924343043564</v>
      </c>
      <c r="Y11" s="4">
        <f t="shared" si="13"/>
        <v>2867.6838973059371</v>
      </c>
      <c r="AA11" s="4">
        <f>AA10+T10*PRODUCT($P$9:P10)</f>
        <v>2.5605695335535641</v>
      </c>
    </row>
    <row r="12" spans="1:27">
      <c r="A12" s="3">
        <f t="shared" si="2"/>
        <v>23</v>
      </c>
      <c r="B12" s="54">
        <f t="shared" si="0"/>
        <v>0.99973790165183529</v>
      </c>
      <c r="C12" s="55">
        <f t="shared" si="3"/>
        <v>99923.978500888508</v>
      </c>
      <c r="D12" s="55">
        <f t="shared" si="4"/>
        <v>26.189909707129118</v>
      </c>
      <c r="E12" s="54">
        <f t="shared" si="1"/>
        <v>2.5971814184962681E-4</v>
      </c>
      <c r="G12" s="84">
        <v>3</v>
      </c>
      <c r="H12" s="84">
        <f t="shared" si="5"/>
        <v>84</v>
      </c>
      <c r="I12" s="15">
        <f t="shared" si="6"/>
        <v>5.1492771533953374E-2</v>
      </c>
      <c r="J12" s="86">
        <f t="shared" si="14"/>
        <v>0.01</v>
      </c>
      <c r="K12" s="86">
        <f t="shared" si="15"/>
        <v>0.05</v>
      </c>
      <c r="L12" s="2"/>
      <c r="M12" s="89">
        <f t="shared" si="7"/>
        <v>5.1235307676283606E-2</v>
      </c>
      <c r="N12" s="89">
        <f t="shared" si="8"/>
        <v>9.742536142330234E-3</v>
      </c>
      <c r="O12" s="90">
        <f t="shared" si="9"/>
        <v>4.695110780906931E-2</v>
      </c>
      <c r="P12" s="15">
        <f t="shared" si="10"/>
        <v>0.89207104837231688</v>
      </c>
      <c r="Q12" s="15">
        <f>PRODUCT($P$9:P12)</f>
        <v>0.65410801095490745</v>
      </c>
      <c r="R12" s="15">
        <f t="shared" si="16"/>
        <v>230000</v>
      </c>
      <c r="S12" s="15">
        <f t="shared" si="11"/>
        <v>460000</v>
      </c>
      <c r="T12" s="15">
        <f t="shared" si="12"/>
        <v>0.76289521204752531</v>
      </c>
      <c r="U12" s="4">
        <f>PRODUCT($P$9:P11)*M12</f>
        <v>3.75681121542343E-2</v>
      </c>
      <c r="V12" s="4">
        <f>PRODUCT($P$9:P11)*N12</f>
        <v>7.1436809314051556E-3</v>
      </c>
      <c r="W12" s="4">
        <f>PRODUCT($P$9:P11)*O12</f>
        <v>3.442673741867934E-2</v>
      </c>
      <c r="X12" s="4">
        <f t="shared" si="17"/>
        <v>6591.922564269852</v>
      </c>
      <c r="Y12" s="4">
        <f t="shared" si="13"/>
        <v>2506.9447903235318</v>
      </c>
      <c r="AA12" s="4">
        <f>AA11+T11*PRODUCT($P$9:P11)</f>
        <v>3.1591171285842905</v>
      </c>
    </row>
    <row r="13" spans="1:27">
      <c r="A13" s="3">
        <f t="shared" si="2"/>
        <v>24</v>
      </c>
      <c r="B13" s="54">
        <f t="shared" si="0"/>
        <v>0.99973267857975967</v>
      </c>
      <c r="C13" s="55">
        <f t="shared" si="3"/>
        <v>99897.788591181379</v>
      </c>
      <c r="D13" s="55">
        <f t="shared" si="4"/>
        <v>26.704818725062069</v>
      </c>
      <c r="E13" s="54">
        <f t="shared" si="1"/>
        <v>2.6464319143898051E-4</v>
      </c>
      <c r="G13" s="84">
        <v>4</v>
      </c>
      <c r="H13" s="84">
        <f t="shared" si="5"/>
        <v>85</v>
      </c>
      <c r="I13" s="15">
        <f t="shared" si="6"/>
        <v>5.7664543071334173E-2</v>
      </c>
      <c r="J13" s="86">
        <f t="shared" si="14"/>
        <v>0.01</v>
      </c>
      <c r="K13" s="86">
        <f t="shared" si="15"/>
        <v>0.05</v>
      </c>
      <c r="L13" s="2"/>
      <c r="M13" s="89">
        <f t="shared" si="7"/>
        <v>5.7376220355977503E-2</v>
      </c>
      <c r="N13" s="89">
        <f t="shared" si="8"/>
        <v>9.7116772846433299E-3</v>
      </c>
      <c r="O13" s="90">
        <f t="shared" si="9"/>
        <v>4.6645605117968961E-2</v>
      </c>
      <c r="P13" s="15">
        <f t="shared" si="10"/>
        <v>0.88626649724141027</v>
      </c>
      <c r="Q13" s="15">
        <f>PRODUCT($P$9:P13)</f>
        <v>0.57971401568655179</v>
      </c>
      <c r="R13" s="15">
        <f t="shared" si="16"/>
        <v>240000</v>
      </c>
      <c r="S13" s="15">
        <f t="shared" si="11"/>
        <v>480000</v>
      </c>
      <c r="T13" s="15">
        <f t="shared" si="12"/>
        <v>0.71298617948366849</v>
      </c>
      <c r="U13" s="4">
        <f>PRODUCT($P$9:P12)*M13</f>
        <v>3.7530245373158917E-2</v>
      </c>
      <c r="V13" s="4">
        <f>PRODUCT($P$9:P12)*N13</f>
        <v>6.3524859116940047E-3</v>
      </c>
      <c r="W13" s="4">
        <f>PRODUCT($P$9:P12)*O13</f>
        <v>3.0511263983502727E-2</v>
      </c>
      <c r="X13" s="4">
        <f t="shared" si="17"/>
        <v>6422.0511032863678</v>
      </c>
      <c r="Y13" s="4">
        <f t="shared" si="13"/>
        <v>2174.0326369932177</v>
      </c>
      <c r="AA13" s="4">
        <f>AA12+T12*PRODUCT($P$9:P12)</f>
        <v>3.6581329983037199</v>
      </c>
    </row>
    <row r="14" spans="1:27">
      <c r="A14" s="3">
        <f t="shared" si="2"/>
        <v>25</v>
      </c>
      <c r="B14" s="54">
        <f t="shared" si="0"/>
        <v>0.99972680787931956</v>
      </c>
      <c r="C14" s="55">
        <f t="shared" si="3"/>
        <v>99871.083772456317</v>
      </c>
      <c r="D14" s="55">
        <f t="shared" si="4"/>
        <v>27.28399317045114</v>
      </c>
      <c r="E14" s="54">
        <f t="shared" si="1"/>
        <v>2.7017894717741413E-4</v>
      </c>
      <c r="G14" s="84">
        <v>5</v>
      </c>
      <c r="H14" s="84">
        <f t="shared" si="5"/>
        <v>86</v>
      </c>
      <c r="I14" s="15">
        <f t="shared" si="6"/>
        <v>6.4553690299161803E-2</v>
      </c>
      <c r="J14" s="86">
        <f t="shared" si="14"/>
        <v>0.01</v>
      </c>
      <c r="K14" s="86">
        <f t="shared" si="15"/>
        <v>0.05</v>
      </c>
      <c r="L14" s="2"/>
      <c r="M14" s="89">
        <f t="shared" si="7"/>
        <v>6.4230921847665989E-2</v>
      </c>
      <c r="N14" s="89">
        <f t="shared" si="8"/>
        <v>9.6772315485041914E-3</v>
      </c>
      <c r="O14" s="90">
        <f t="shared" si="9"/>
        <v>4.6304592330191491E-2</v>
      </c>
      <c r="P14" s="15">
        <f t="shared" si="10"/>
        <v>0.87978725427363835</v>
      </c>
      <c r="Q14" s="15">
        <f>PRODUCT($P$9:P14)</f>
        <v>0.51002500212481627</v>
      </c>
      <c r="R14" s="15">
        <f t="shared" si="16"/>
        <v>250000</v>
      </c>
      <c r="S14" s="15">
        <f t="shared" si="11"/>
        <v>500000</v>
      </c>
      <c r="T14" s="15">
        <f t="shared" si="12"/>
        <v>0.66634222381651265</v>
      </c>
      <c r="U14" s="4">
        <f>PRODUCT($P$9:P13)*M14</f>
        <v>3.723556563555952E-2</v>
      </c>
      <c r="V14" s="4">
        <f>PRODUCT($P$9:P13)*N14</f>
        <v>5.6100267617119528E-3</v>
      </c>
      <c r="W14" s="4">
        <f>PRODUCT($P$9:P13)*O14</f>
        <v>2.6843421164464015E-2</v>
      </c>
      <c r="X14" s="4">
        <f t="shared" si="17"/>
        <v>6202.9074026661119</v>
      </c>
      <c r="Y14" s="4">
        <f t="shared" si="13"/>
        <v>1869.0988540346457</v>
      </c>
      <c r="AA14" s="4">
        <f>AA13+T13*PRODUCT($P$9:P13)</f>
        <v>4.0714610795412103</v>
      </c>
    </row>
    <row r="15" spans="1:27">
      <c r="A15" s="3">
        <f t="shared" si="2"/>
        <v>26</v>
      </c>
      <c r="B15" s="54">
        <f t="shared" si="0"/>
        <v>0.99972020925317651</v>
      </c>
      <c r="C15" s="55">
        <f t="shared" si="3"/>
        <v>99843.799779285866</v>
      </c>
      <c r="D15" s="55">
        <f t="shared" si="4"/>
        <v>27.935371305939043</v>
      </c>
      <c r="E15" s="54">
        <f t="shared" si="1"/>
        <v>2.764011366274135E-4</v>
      </c>
      <c r="G15" s="84">
        <v>6</v>
      </c>
      <c r="H15" s="84">
        <f t="shared" si="5"/>
        <v>87</v>
      </c>
      <c r="I15" s="15">
        <f t="shared" si="6"/>
        <v>7.2236990358998554E-2</v>
      </c>
      <c r="J15" s="86">
        <f t="shared" si="14"/>
        <v>0.01</v>
      </c>
      <c r="K15" s="86">
        <f t="shared" si="15"/>
        <v>0.05</v>
      </c>
      <c r="L15" s="2"/>
      <c r="M15" s="89">
        <f t="shared" si="7"/>
        <v>7.1875805407203563E-2</v>
      </c>
      <c r="N15" s="89">
        <f t="shared" si="8"/>
        <v>9.6388150482050079E-3</v>
      </c>
      <c r="O15" s="90">
        <f t="shared" si="9"/>
        <v>4.5924268977229572E-2</v>
      </c>
      <c r="P15" s="15">
        <f t="shared" si="10"/>
        <v>0.87256111056736185</v>
      </c>
      <c r="Q15" s="15">
        <f>PRODUCT($P$9:P15)</f>
        <v>0.44502798227115076</v>
      </c>
      <c r="R15" s="15">
        <f t="shared" si="16"/>
        <v>260000</v>
      </c>
      <c r="S15" s="15">
        <f t="shared" si="11"/>
        <v>520000</v>
      </c>
      <c r="T15" s="15">
        <f t="shared" si="12"/>
        <v>0.6227497418845912</v>
      </c>
      <c r="U15" s="4">
        <f>PRODUCT($P$9:P14)*M15</f>
        <v>3.6658457805531876E-2</v>
      </c>
      <c r="V15" s="4">
        <f>PRODUCT($P$9:P14)*N15</f>
        <v>4.9160366654414705E-3</v>
      </c>
      <c r="W15" s="4">
        <f>PRODUCT($P$9:P14)*O15</f>
        <v>2.3422525382692148E-2</v>
      </c>
      <c r="X15" s="4">
        <f t="shared" si="17"/>
        <v>5935.5517354333606</v>
      </c>
      <c r="Y15" s="4">
        <f t="shared" si="13"/>
        <v>1591.9594935394084</v>
      </c>
      <c r="AA15" s="4">
        <f>AA14+T14*PRODUCT($P$9:P14)</f>
        <v>4.4113122736590817</v>
      </c>
    </row>
    <row r="16" spans="1:27">
      <c r="A16" s="3">
        <f t="shared" si="2"/>
        <v>27</v>
      </c>
      <c r="B16" s="54">
        <f t="shared" si="0"/>
        <v>0.99971279244938138</v>
      </c>
      <c r="C16" s="55">
        <f t="shared" si="3"/>
        <v>99815.864407979927</v>
      </c>
      <c r="D16" s="55">
        <f t="shared" si="4"/>
        <v>28.667869929500739</v>
      </c>
      <c r="E16" s="54">
        <f t="shared" si="1"/>
        <v>2.8339487756921274E-4</v>
      </c>
      <c r="G16" s="84">
        <v>7</v>
      </c>
      <c r="H16" s="84">
        <f t="shared" si="5"/>
        <v>88</v>
      </c>
      <c r="I16" s="15">
        <f t="shared" si="6"/>
        <v>8.0797715318629337E-2</v>
      </c>
      <c r="J16" s="86">
        <f t="shared" si="14"/>
        <v>0.01</v>
      </c>
      <c r="K16" s="86">
        <f t="shared" si="15"/>
        <v>0.05</v>
      </c>
      <c r="L16" s="2"/>
      <c r="M16" s="89">
        <f t="shared" si="7"/>
        <v>8.0393726742036195E-2</v>
      </c>
      <c r="N16" s="89">
        <f t="shared" si="8"/>
        <v>9.5960114234068545E-3</v>
      </c>
      <c r="O16" s="90">
        <f t="shared" si="9"/>
        <v>4.5500513091727847E-2</v>
      </c>
      <c r="P16" s="15">
        <f t="shared" si="10"/>
        <v>0.86450974874282904</v>
      </c>
      <c r="Q16" s="15">
        <f>PRODUCT($P$9:P16)</f>
        <v>0.38473102913676072</v>
      </c>
      <c r="R16" s="15">
        <f t="shared" si="16"/>
        <v>270000</v>
      </c>
      <c r="S16" s="15">
        <f t="shared" si="11"/>
        <v>540000</v>
      </c>
      <c r="T16" s="15">
        <f t="shared" si="12"/>
        <v>0.58200910456503863</v>
      </c>
      <c r="U16" s="4">
        <f>PRODUCT($P$9:P15)*M16</f>
        <v>3.5777457999266619E-2</v>
      </c>
      <c r="V16" s="4">
        <f>PRODUCT($P$9:P15)*N16</f>
        <v>4.2704936016096659E-3</v>
      </c>
      <c r="W16" s="4">
        <f>PRODUCT($P$9:P15)*O16</f>
        <v>2.0249001533513722E-2</v>
      </c>
      <c r="X16" s="4">
        <f t="shared" si="17"/>
        <v>5622.1576993169392</v>
      </c>
      <c r="Y16" s="4">
        <f t="shared" si="13"/>
        <v>1342.1517248467269</v>
      </c>
      <c r="AA16" s="4">
        <f>AA15+T15*PRODUCT($P$9:P15)</f>
        <v>4.6884533347498616</v>
      </c>
    </row>
    <row r="17" spans="1:27">
      <c r="A17" s="3">
        <f t="shared" si="2"/>
        <v>28</v>
      </c>
      <c r="B17" s="54">
        <f t="shared" si="0"/>
        <v>0.9997044560275975</v>
      </c>
      <c r="C17" s="55">
        <f t="shared" si="3"/>
        <v>99787.196538050426</v>
      </c>
      <c r="D17" s="55">
        <f t="shared" si="4"/>
        <v>29.491504459758289</v>
      </c>
      <c r="E17" s="54">
        <f t="shared" si="1"/>
        <v>2.9125584238779513E-4</v>
      </c>
      <c r="G17" s="84">
        <v>8</v>
      </c>
      <c r="H17" s="84">
        <f t="shared" si="5"/>
        <v>89</v>
      </c>
      <c r="I17" s="15">
        <f t="shared" si="6"/>
        <v>9.0325714205150787E-2</v>
      </c>
      <c r="J17" s="86">
        <f t="shared" si="14"/>
        <v>0.01</v>
      </c>
      <c r="K17" s="86">
        <f t="shared" si="15"/>
        <v>0.05</v>
      </c>
      <c r="L17" s="2"/>
      <c r="M17" s="89">
        <f t="shared" si="7"/>
        <v>8.9874085634125037E-2</v>
      </c>
      <c r="N17" s="89">
        <f t="shared" si="8"/>
        <v>9.5483714289742467E-3</v>
      </c>
      <c r="O17" s="90">
        <f t="shared" si="9"/>
        <v>4.5028877146845038E-2</v>
      </c>
      <c r="P17" s="15">
        <f t="shared" si="10"/>
        <v>0.85554866579005573</v>
      </c>
      <c r="Q17" s="15">
        <f>PRODUCT($P$9:P17)</f>
        <v>0.3291561186659907</v>
      </c>
      <c r="R17" s="15">
        <f t="shared" si="16"/>
        <v>280000</v>
      </c>
      <c r="S17" s="15">
        <f t="shared" si="11"/>
        <v>560000</v>
      </c>
      <c r="T17" s="15">
        <f t="shared" si="12"/>
        <v>0.54393374258414828</v>
      </c>
      <c r="U17" s="4">
        <f>PRODUCT($P$9:P16)*M17</f>
        <v>3.4577349458742287E-2</v>
      </c>
      <c r="V17" s="4">
        <f>PRODUCT($P$9:P16)*N17</f>
        <v>3.6735547664493045E-3</v>
      </c>
      <c r="W17" s="4">
        <f>PRODUCT($P$9:P16)*O17</f>
        <v>1.7324006245578456E-2</v>
      </c>
      <c r="X17" s="4">
        <f t="shared" si="17"/>
        <v>5266.1803879254267</v>
      </c>
      <c r="Y17" s="4">
        <f t="shared" si="13"/>
        <v>1118.97541991346</v>
      </c>
      <c r="AA17" s="4">
        <f>AA16+T16*PRODUCT($P$9:P16)</f>
        <v>4.9123702965161335</v>
      </c>
    </row>
    <row r="18" spans="1:27">
      <c r="A18" s="3">
        <f t="shared" si="2"/>
        <v>29</v>
      </c>
      <c r="B18" s="54">
        <f t="shared" si="0"/>
        <v>0.99969508597249268</v>
      </c>
      <c r="C18" s="55">
        <f t="shared" si="3"/>
        <v>99757.705033590668</v>
      </c>
      <c r="D18" s="55">
        <f t="shared" si="4"/>
        <v>30.417523616677499</v>
      </c>
      <c r="E18" s="54">
        <f t="shared" si="1"/>
        <v>3.0009156684388178E-4</v>
      </c>
      <c r="G18" s="84">
        <v>9</v>
      </c>
      <c r="H18" s="84">
        <f t="shared" si="5"/>
        <v>90</v>
      </c>
      <c r="I18" s="15">
        <f t="shared" si="6"/>
        <v>0.10091734390601759</v>
      </c>
      <c r="J18" s="86">
        <f t="shared" si="14"/>
        <v>0.01</v>
      </c>
      <c r="K18" s="86">
        <f t="shared" si="15"/>
        <v>0.05</v>
      </c>
      <c r="L18" s="2"/>
      <c r="M18" s="89">
        <f t="shared" si="7"/>
        <v>0.1004127571864875</v>
      </c>
      <c r="N18" s="89">
        <f t="shared" si="8"/>
        <v>9.4954132804699123E-3</v>
      </c>
      <c r="O18" s="90">
        <v>0</v>
      </c>
      <c r="P18" s="15">
        <f t="shared" si="10"/>
        <v>0.89009182953304256</v>
      </c>
      <c r="Q18" s="15">
        <f>PRODUCT($P$9:P18)</f>
        <v>0.29297917186540695</v>
      </c>
      <c r="R18" s="15">
        <f t="shared" si="16"/>
        <v>290000</v>
      </c>
      <c r="S18" s="15">
        <f t="shared" si="11"/>
        <v>580000</v>
      </c>
      <c r="T18" s="15">
        <f t="shared" si="12"/>
        <v>0.50834929213471802</v>
      </c>
      <c r="U18" s="4">
        <f>PRODUCT($P$9:P17)*M18</f>
        <v>3.3051473420054787E-2</v>
      </c>
      <c r="V18" s="4">
        <f>PRODUCT($P$9:P17)*N18</f>
        <v>3.1254733805289787E-3</v>
      </c>
      <c r="W18" s="4">
        <f>PRODUCT($P$9:P17)*O18</f>
        <v>0</v>
      </c>
      <c r="X18" s="4">
        <f t="shared" si="17"/>
        <v>4872.491003957346</v>
      </c>
      <c r="Y18" s="4">
        <f t="shared" si="13"/>
        <v>921.52266473512998</v>
      </c>
      <c r="AA18" s="4">
        <f>AA17+T17*PRODUCT($P$9:P17)</f>
        <v>5.0914094160365977</v>
      </c>
    </row>
    <row r="19" spans="1:27">
      <c r="A19" s="11">
        <f t="shared" si="2"/>
        <v>30</v>
      </c>
      <c r="B19" s="13">
        <f t="shared" si="0"/>
        <v>0.99968455413538904</v>
      </c>
      <c r="C19" s="12">
        <f t="shared" si="3"/>
        <v>99727.28750997399</v>
      </c>
      <c r="D19" s="12">
        <f t="shared" si="4"/>
        <v>31.458560433893581</v>
      </c>
      <c r="E19" s="13">
        <f t="shared" si="1"/>
        <v>3.1002292113252309E-4</v>
      </c>
      <c r="G19" s="84"/>
      <c r="H19" s="84"/>
      <c r="I19" s="86"/>
      <c r="J19" s="86"/>
      <c r="K19" s="86"/>
      <c r="L19" s="2"/>
      <c r="M19" s="2"/>
      <c r="N19" s="2"/>
      <c r="O19" s="15"/>
      <c r="P19" s="15"/>
      <c r="Q19" s="15"/>
      <c r="R19" s="15"/>
      <c r="S19" s="15"/>
      <c r="T19" s="15"/>
    </row>
    <row r="20" spans="1:27">
      <c r="A20" s="3">
        <f t="shared" si="2"/>
        <v>31</v>
      </c>
      <c r="B20" s="54">
        <f t="shared" si="0"/>
        <v>0.99967271648292844</v>
      </c>
      <c r="C20" s="55">
        <f t="shared" si="3"/>
        <v>99695.828949540097</v>
      </c>
      <c r="D20" s="55">
        <f t="shared" si="4"/>
        <v>32.628801535975072</v>
      </c>
      <c r="E20" s="54">
        <f t="shared" si="1"/>
        <v>3.2118576335295597E-4</v>
      </c>
      <c r="I20" s="2"/>
      <c r="J20" s="2"/>
      <c r="K20" s="2"/>
      <c r="L20" s="2"/>
      <c r="M20" s="2"/>
      <c r="N20" s="2"/>
      <c r="O20" s="15"/>
      <c r="P20" s="15"/>
      <c r="Q20" s="15"/>
      <c r="R20" s="15"/>
      <c r="S20" s="15"/>
      <c r="T20" s="15"/>
    </row>
    <row r="21" spans="1:27">
      <c r="A21" s="3">
        <f t="shared" si="2"/>
        <v>32</v>
      </c>
      <c r="B21" s="54">
        <f t="shared" si="0"/>
        <v>0.99965941112888679</v>
      </c>
      <c r="C21" s="55">
        <f t="shared" si="3"/>
        <v>99663.200148004122</v>
      </c>
      <c r="D21" s="55">
        <f t="shared" si="4"/>
        <v>33.944176829943899</v>
      </c>
      <c r="E21" s="54">
        <f t="shared" si="1"/>
        <v>3.3373279800872252E-4</v>
      </c>
      <c r="I21" s="2" t="s">
        <v>101</v>
      </c>
      <c r="J21" s="2"/>
      <c r="K21" s="2" t="s">
        <v>102</v>
      </c>
      <c r="L21" s="2"/>
      <c r="M21" s="2" t="s">
        <v>104</v>
      </c>
      <c r="N21" s="2"/>
      <c r="O21" s="15"/>
      <c r="P21" s="15"/>
      <c r="Q21" s="15"/>
      <c r="R21" s="15"/>
      <c r="S21" s="15"/>
      <c r="T21" s="15"/>
    </row>
    <row r="22" spans="1:27">
      <c r="A22" s="3">
        <f t="shared" si="2"/>
        <v>33</v>
      </c>
      <c r="B22" s="54">
        <f t="shared" si="0"/>
        <v>0.99964445612233466</v>
      </c>
      <c r="C22" s="55">
        <f t="shared" si="3"/>
        <v>99629.255971174178</v>
      </c>
      <c r="D22" s="55">
        <f t="shared" si="4"/>
        <v>35.422571996910847</v>
      </c>
      <c r="E22" s="54">
        <f t="shared" si="1"/>
        <v>3.4783566496180416E-4</v>
      </c>
      <c r="I22" s="2">
        <f>SUM(X9:Y18)</f>
        <v>82535.868710211289</v>
      </c>
      <c r="J22" s="2"/>
      <c r="K22" s="2">
        <f>I22/AA18</f>
        <v>16210.809613983321</v>
      </c>
      <c r="L22" s="2"/>
      <c r="M22" s="2" t="s">
        <v>105</v>
      </c>
      <c r="N22" s="2">
        <f>SUM(U9:V18)</f>
        <v>0.42495347189936655</v>
      </c>
      <c r="O22" s="15"/>
      <c r="P22" s="15"/>
      <c r="Q22" s="15"/>
      <c r="R22" s="15"/>
      <c r="S22" s="15"/>
      <c r="T22" s="15"/>
    </row>
    <row r="23" spans="1:27">
      <c r="A23" s="3">
        <f t="shared" si="2"/>
        <v>34</v>
      </c>
      <c r="B23" s="54">
        <f t="shared" si="0"/>
        <v>0.99962764696203188</v>
      </c>
      <c r="C23" s="55">
        <f t="shared" si="3"/>
        <v>99593.833399177267</v>
      </c>
      <c r="D23" s="55">
        <f t="shared" si="4"/>
        <v>37.084066429073573</v>
      </c>
      <c r="E23" s="54">
        <f t="shared" si="1"/>
        <v>3.6368728741706786E-4</v>
      </c>
      <c r="I23" s="2"/>
      <c r="J23" s="2"/>
      <c r="K23" s="2"/>
      <c r="L23" s="2"/>
      <c r="M23" s="2" t="s">
        <v>106</v>
      </c>
      <c r="N23" s="2">
        <f>SUM(W9:W18)</f>
        <v>0.28206735623522666</v>
      </c>
      <c r="O23" s="15"/>
      <c r="P23" s="15"/>
      <c r="Q23" s="15"/>
      <c r="R23" s="15"/>
      <c r="S23" s="15"/>
      <c r="T23" s="15"/>
    </row>
    <row r="24" spans="1:27">
      <c r="A24" s="3">
        <f t="shared" si="2"/>
        <v>35</v>
      </c>
      <c r="B24" s="54">
        <f t="shared" si="0"/>
        <v>0.9996087538032451</v>
      </c>
      <c r="C24" s="55">
        <f t="shared" si="3"/>
        <v>99556.749332748193</v>
      </c>
      <c r="D24" s="55">
        <f t="shared" si="4"/>
        <v>38.951199537725188</v>
      </c>
      <c r="E24" s="54">
        <f t="shared" si="1"/>
        <v>3.8150451105678431E-4</v>
      </c>
      <c r="I24" s="2"/>
      <c r="J24" s="2"/>
      <c r="K24" s="2"/>
      <c r="L24" s="2"/>
      <c r="M24" s="2" t="s">
        <v>107</v>
      </c>
      <c r="N24" s="2">
        <f>PRODUCT(P9:P18)</f>
        <v>0.29297917186540695</v>
      </c>
      <c r="O24" s="15"/>
      <c r="P24" s="15"/>
      <c r="Q24" s="15"/>
      <c r="R24" s="15"/>
      <c r="S24" s="15"/>
      <c r="T24" s="15"/>
    </row>
    <row r="25" spans="1:27">
      <c r="A25" s="3">
        <f t="shared" si="2"/>
        <v>36</v>
      </c>
      <c r="B25" s="54">
        <f t="shared" si="0"/>
        <v>0.99958751831901593</v>
      </c>
      <c r="C25" s="55">
        <f t="shared" si="3"/>
        <v>99517.798133210468</v>
      </c>
      <c r="D25" s="55">
        <f t="shared" si="4"/>
        <v>41.049268661823589</v>
      </c>
      <c r="E25" s="54">
        <f t="shared" si="1"/>
        <v>4.0153107042782557E-4</v>
      </c>
      <c r="I25" s="2"/>
      <c r="J25" s="2"/>
      <c r="K25" s="2"/>
      <c r="L25" s="2"/>
      <c r="M25" s="2"/>
      <c r="N25" s="2">
        <f>SUM(N22:N24)</f>
        <v>1.0000000000000002</v>
      </c>
      <c r="O25" s="15"/>
      <c r="P25" s="15"/>
      <c r="Q25" s="15"/>
      <c r="R25" s="15"/>
      <c r="S25" s="15"/>
      <c r="T25" s="15"/>
    </row>
    <row r="26" spans="1:27">
      <c r="A26" s="3">
        <f t="shared" si="2"/>
        <v>37</v>
      </c>
      <c r="B26" s="54">
        <f t="shared" si="0"/>
        <v>0.99956365017324111</v>
      </c>
      <c r="C26" s="55">
        <f t="shared" si="3"/>
        <v>99476.748864548645</v>
      </c>
      <c r="D26" s="55">
        <f t="shared" si="4"/>
        <v>43.406662133580539</v>
      </c>
      <c r="E26" s="54">
        <f t="shared" si="1"/>
        <v>4.2404092316087596E-4</v>
      </c>
      <c r="I26" s="2"/>
      <c r="J26" s="2"/>
      <c r="K26" s="2"/>
      <c r="L26" s="2"/>
      <c r="M26" s="2"/>
      <c r="N26" s="2"/>
      <c r="O26" s="15"/>
      <c r="P26" s="15"/>
      <c r="Q26" s="15"/>
      <c r="R26" s="15"/>
      <c r="S26" s="15"/>
      <c r="T26" s="15"/>
    </row>
    <row r="27" spans="1:27">
      <c r="A27" s="3">
        <f t="shared" si="2"/>
        <v>38</v>
      </c>
      <c r="B27" s="54">
        <f t="shared" si="0"/>
        <v>0.99953682305770042</v>
      </c>
      <c r="C27" s="55">
        <f t="shared" si="3"/>
        <v>99433.342202415064</v>
      </c>
      <c r="D27" s="55">
        <f t="shared" si="4"/>
        <v>46.055231403937796</v>
      </c>
      <c r="E27" s="54">
        <f t="shared" si="1"/>
        <v>4.4934199763282457E-4</v>
      </c>
      <c r="I27" s="2"/>
      <c r="J27" s="2"/>
      <c r="K27" s="2"/>
      <c r="L27" s="2"/>
      <c r="M27" s="2"/>
      <c r="N27" s="2"/>
      <c r="O27" s="15"/>
      <c r="P27" s="15"/>
      <c r="Q27" s="15"/>
      <c r="R27" s="15"/>
      <c r="S27" s="15"/>
      <c r="T27" s="15"/>
    </row>
    <row r="28" spans="1:27">
      <c r="A28" s="3">
        <v>39</v>
      </c>
      <c r="B28" s="54">
        <f t="shared" si="0"/>
        <v>0.99950667023929685</v>
      </c>
      <c r="C28" s="55">
        <f t="shared" si="3"/>
        <v>99387.286971011126</v>
      </c>
      <c r="D28" s="55">
        <f t="shared" si="4"/>
        <v>49.0307064983499</v>
      </c>
      <c r="E28" s="54">
        <f t="shared" si="1"/>
        <v>4.7778040533929481E-4</v>
      </c>
      <c r="I28" s="2"/>
      <c r="J28" s="2"/>
      <c r="K28" s="2"/>
      <c r="L28" s="2"/>
      <c r="M28" s="2"/>
      <c r="N28" s="2"/>
      <c r="O28" s="15"/>
      <c r="P28" s="15"/>
      <c r="Q28" s="15"/>
      <c r="R28" s="15"/>
      <c r="S28" s="15"/>
      <c r="T28" s="15"/>
    </row>
    <row r="29" spans="1:27">
      <c r="A29" s="11">
        <f t="shared" ref="A29:A92" si="18">A28+1</f>
        <v>40</v>
      </c>
      <c r="B29" s="13">
        <f t="shared" si="0"/>
        <v>0.99947277955720504</v>
      </c>
      <c r="C29" s="12">
        <f t="shared" si="3"/>
        <v>99338.256264512776</v>
      </c>
      <c r="D29" s="12">
        <f t="shared" si="4"/>
        <v>52.37315945426235</v>
      </c>
      <c r="E29" s="13">
        <f t="shared" si="1"/>
        <v>5.0974517560136746E-4</v>
      </c>
      <c r="I29" s="2"/>
      <c r="J29" s="2"/>
      <c r="K29" s="2"/>
      <c r="L29" s="2"/>
      <c r="M29" s="2"/>
      <c r="N29" s="2"/>
      <c r="O29" s="15"/>
      <c r="P29" s="15"/>
      <c r="Q29" s="15"/>
      <c r="R29" s="15"/>
      <c r="S29" s="15"/>
      <c r="T29" s="15"/>
    </row>
    <row r="30" spans="1:27">
      <c r="A30" s="3">
        <f t="shared" si="18"/>
        <v>41</v>
      </c>
      <c r="B30" s="54">
        <f t="shared" si="0"/>
        <v>0.99943468780225275</v>
      </c>
      <c r="C30" s="55">
        <f t="shared" si="3"/>
        <v>99285.883105058514</v>
      </c>
      <c r="D30" s="55">
        <f t="shared" si="4"/>
        <v>56.127520783396903</v>
      </c>
      <c r="E30" s="54">
        <f t="shared" si="1"/>
        <v>5.4567357737593709E-4</v>
      </c>
      <c r="I30" s="2"/>
      <c r="J30" s="2"/>
      <c r="K30" s="2"/>
      <c r="L30" s="2"/>
      <c r="M30" s="2"/>
      <c r="N30" s="2"/>
      <c r="O30" s="15"/>
      <c r="P30" s="15"/>
      <c r="Q30" s="15"/>
      <c r="R30" s="15"/>
      <c r="S30" s="15"/>
      <c r="T30" s="15"/>
    </row>
    <row r="31" spans="1:27">
      <c r="A31" s="3">
        <f t="shared" si="18"/>
        <v>42</v>
      </c>
      <c r="B31" s="54">
        <f t="shared" si="0"/>
        <v>0.9993918744026169</v>
      </c>
      <c r="C31" s="55">
        <f t="shared" si="3"/>
        <v>99229.755584275117</v>
      </c>
      <c r="D31" s="55">
        <f t="shared" si="4"/>
        <v>60.344154392863857</v>
      </c>
      <c r="E31" s="54">
        <f t="shared" si="1"/>
        <v>5.8605710097055328E-4</v>
      </c>
      <c r="I31" s="2"/>
      <c r="J31" s="2"/>
      <c r="K31" s="2"/>
      <c r="L31" s="2"/>
      <c r="M31" s="2"/>
      <c r="N31" s="2"/>
      <c r="O31" s="15"/>
      <c r="P31" s="15"/>
      <c r="Q31" s="15"/>
      <c r="R31" s="15"/>
      <c r="S31" s="15"/>
      <c r="T31" s="15"/>
    </row>
    <row r="32" spans="1:27">
      <c r="A32" s="3">
        <f t="shared" si="18"/>
        <v>43</v>
      </c>
      <c r="B32" s="54">
        <f t="shared" si="0"/>
        <v>0.99934375433067468</v>
      </c>
      <c r="C32" s="55">
        <f t="shared" si="3"/>
        <v>99169.411429882253</v>
      </c>
      <c r="D32" s="55">
        <f t="shared" si="4"/>
        <v>65.079496780395857</v>
      </c>
      <c r="E32" s="54">
        <f t="shared" si="1"/>
        <v>6.314481814909019E-4</v>
      </c>
      <c r="I32" s="2"/>
      <c r="J32" s="2"/>
      <c r="K32" s="2"/>
      <c r="L32" s="2"/>
      <c r="M32" s="2"/>
      <c r="N32" s="2"/>
      <c r="O32" s="15"/>
      <c r="P32" s="15"/>
      <c r="Q32" s="15"/>
      <c r="R32" s="15"/>
      <c r="S32" s="15"/>
      <c r="T32" s="15"/>
    </row>
    <row r="33" spans="1:20">
      <c r="A33" s="3">
        <f t="shared" si="18"/>
        <v>44</v>
      </c>
      <c r="B33" s="54">
        <f t="shared" si="0"/>
        <v>0.99928967013552195</v>
      </c>
      <c r="C33" s="55">
        <f t="shared" si="3"/>
        <v>99104.331933101857</v>
      </c>
      <c r="D33" s="55">
        <f t="shared" si="4"/>
        <v>70.396766671226942</v>
      </c>
      <c r="E33" s="54">
        <f t="shared" si="1"/>
        <v>6.8246775599577376E-4</v>
      </c>
      <c r="I33" s="2"/>
      <c r="J33" s="2"/>
      <c r="K33" s="2"/>
      <c r="L33" s="2"/>
      <c r="M33" s="2"/>
      <c r="N33" s="2"/>
      <c r="O33" s="15"/>
      <c r="P33" s="15"/>
      <c r="Q33" s="15"/>
      <c r="R33" s="15"/>
      <c r="S33" s="15"/>
      <c r="T33" s="15"/>
    </row>
    <row r="34" spans="1:20">
      <c r="A34" s="3">
        <f t="shared" si="18"/>
        <v>45</v>
      </c>
      <c r="B34" s="54">
        <f t="shared" si="0"/>
        <v>0.99922888299411228</v>
      </c>
      <c r="C34" s="55">
        <f t="shared" si="3"/>
        <v>99033.93516643063</v>
      </c>
      <c r="D34" s="55">
        <f t="shared" si="4"/>
        <v>76.366751566820312</v>
      </c>
      <c r="E34" s="54">
        <f t="shared" si="1"/>
        <v>7.398137577392499E-4</v>
      </c>
      <c r="I34" s="2"/>
      <c r="J34" s="2"/>
      <c r="K34" s="2"/>
      <c r="L34" s="2"/>
      <c r="M34" s="2"/>
      <c r="N34" s="2"/>
      <c r="O34" s="15"/>
      <c r="P34" s="15"/>
      <c r="Q34" s="15"/>
      <c r="R34" s="15"/>
      <c r="S34" s="15"/>
      <c r="T34" s="15"/>
    </row>
    <row r="35" spans="1:20">
      <c r="A35" s="3">
        <f t="shared" si="18"/>
        <v>46</v>
      </c>
      <c r="B35" s="54">
        <f t="shared" si="0"/>
        <v>0.99916056266106057</v>
      </c>
      <c r="C35" s="55">
        <f t="shared" si="3"/>
        <v>98957.56841486381</v>
      </c>
      <c r="D35" s="55">
        <f t="shared" si="4"/>
        <v>83.068677898088936</v>
      </c>
      <c r="E35" s="54">
        <f t="shared" si="1"/>
        <v>8.0427066369891684E-4</v>
      </c>
      <c r="I35" s="2"/>
      <c r="J35" s="2"/>
      <c r="K35" s="2"/>
      <c r="L35" s="2"/>
      <c r="M35" s="2"/>
      <c r="N35" s="2"/>
      <c r="O35" s="15"/>
      <c r="P35" s="15"/>
      <c r="Q35" s="15"/>
      <c r="R35" s="15"/>
      <c r="S35" s="15"/>
      <c r="T35" s="15"/>
    </row>
    <row r="36" spans="1:20">
      <c r="A36" s="3">
        <f t="shared" si="18"/>
        <v>47</v>
      </c>
      <c r="B36" s="54">
        <f t="shared" si="0"/>
        <v>0.9990837761827337</v>
      </c>
      <c r="C36" s="55">
        <f t="shared" si="3"/>
        <v>98874.499736965721</v>
      </c>
      <c r="D36" s="55">
        <f t="shared" si="4"/>
        <v>90.5911715793045</v>
      </c>
      <c r="E36" s="54">
        <f t="shared" si="1"/>
        <v>8.7672022599758251E-4</v>
      </c>
      <c r="I36" s="2"/>
      <c r="J36" s="2"/>
      <c r="K36" s="2"/>
      <c r="L36" s="2"/>
      <c r="M36" s="2"/>
      <c r="N36" s="2"/>
      <c r="O36" s="15"/>
      <c r="P36" s="15"/>
      <c r="Q36" s="15"/>
      <c r="R36" s="15"/>
      <c r="S36" s="15"/>
      <c r="T36" s="15"/>
    </row>
    <row r="37" spans="1:20">
      <c r="A37" s="3">
        <f t="shared" si="18"/>
        <v>48</v>
      </c>
      <c r="B37" s="54">
        <f t="shared" si="0"/>
        <v>0.99899747522516436</v>
      </c>
      <c r="C37" s="55">
        <f t="shared" si="3"/>
        <v>98783.908565386417</v>
      </c>
      <c r="D37" s="55">
        <f t="shared" si="4"/>
        <v>99.033315691893222</v>
      </c>
      <c r="E37" s="54">
        <f t="shared" si="1"/>
        <v>9.5815353402128292E-4</v>
      </c>
      <c r="I37" s="2"/>
      <c r="J37" s="2"/>
      <c r="K37" s="2"/>
      <c r="L37" s="2"/>
      <c r="M37" s="2"/>
      <c r="N37" s="2"/>
      <c r="O37" s="15"/>
      <c r="P37" s="15"/>
      <c r="Q37" s="15"/>
      <c r="R37" s="15"/>
      <c r="S37" s="15"/>
      <c r="T37" s="15"/>
    </row>
    <row r="38" spans="1:20">
      <c r="A38" s="3">
        <f t="shared" si="18"/>
        <v>49</v>
      </c>
      <c r="B38" s="54">
        <f t="shared" si="0"/>
        <v>0.99890048184739311</v>
      </c>
      <c r="C38" s="55">
        <f t="shared" si="3"/>
        <v>98684.875249694524</v>
      </c>
      <c r="D38" s="55">
        <f t="shared" si="4"/>
        <v>108.50581172478269</v>
      </c>
      <c r="E38" s="54">
        <f t="shared" si="1"/>
        <v>1.0496845722399221E-3</v>
      </c>
      <c r="I38" s="2"/>
      <c r="J38" s="2"/>
      <c r="K38" s="2"/>
      <c r="L38" s="2"/>
      <c r="M38" s="2"/>
      <c r="N38" s="2"/>
      <c r="O38" s="15"/>
      <c r="P38" s="15"/>
      <c r="Q38" s="15"/>
      <c r="R38" s="15"/>
      <c r="S38" s="15"/>
      <c r="T38" s="15"/>
    </row>
    <row r="39" spans="1:20">
      <c r="A39" s="11">
        <f t="shared" si="18"/>
        <v>50</v>
      </c>
      <c r="B39" s="13">
        <f t="shared" si="0"/>
        <v>0.99879147253187961</v>
      </c>
      <c r="C39" s="12">
        <f t="shared" si="3"/>
        <v>98576.369437969741</v>
      </c>
      <c r="D39" s="12">
        <f t="shared" si="4"/>
        <v>119.13225017336663</v>
      </c>
      <c r="E39" s="13">
        <f t="shared" si="1"/>
        <v>1.1525654591976727E-3</v>
      </c>
      <c r="I39" s="2"/>
      <c r="J39" s="2"/>
      <c r="K39" s="2"/>
      <c r="L39" s="2"/>
      <c r="M39" s="2"/>
      <c r="N39" s="2"/>
      <c r="O39" s="15"/>
      <c r="P39" s="15"/>
      <c r="Q39" s="15"/>
      <c r="R39" s="15"/>
      <c r="S39" s="15"/>
      <c r="T39" s="15"/>
    </row>
    <row r="40" spans="1:20">
      <c r="A40" s="3">
        <f t="shared" si="18"/>
        <v>51</v>
      </c>
      <c r="B40" s="54">
        <f t="shared" si="0"/>
        <v>0.99866896026142316</v>
      </c>
      <c r="C40" s="55">
        <f t="shared" si="3"/>
        <v>98457.237187796374</v>
      </c>
      <c r="D40" s="55">
        <f t="shared" si="4"/>
        <v>131.05049524744391</v>
      </c>
      <c r="E40" s="54">
        <f t="shared" si="1"/>
        <v>1.2682035761381841E-3</v>
      </c>
      <c r="I40" s="2"/>
      <c r="J40" s="2"/>
      <c r="K40" s="2"/>
      <c r="L40" s="2"/>
      <c r="M40" s="2"/>
      <c r="N40" s="2"/>
      <c r="O40" s="15"/>
      <c r="P40" s="15"/>
      <c r="Q40" s="15"/>
      <c r="R40" s="15"/>
      <c r="S40" s="15"/>
      <c r="T40" s="15"/>
    </row>
    <row r="41" spans="1:20">
      <c r="A41" s="3">
        <f t="shared" si="18"/>
        <v>52</v>
      </c>
      <c r="B41" s="54">
        <f t="shared" ref="B41:B72" si="19">EXP(-(A+B/LN(cc)*cc^x*(cc-1)))</f>
        <v>0.99853127440738698</v>
      </c>
      <c r="C41" s="55">
        <f t="shared" si="3"/>
        <v>98326.18669254893</v>
      </c>
      <c r="D41" s="55">
        <f t="shared" si="4"/>
        <v>144.41418681939831</v>
      </c>
      <c r="E41" s="54">
        <f t="shared" ref="E41:E72" si="20">A+B*cc^x</f>
        <v>1.3981808195793189E-3</v>
      </c>
      <c r="I41" s="2"/>
      <c r="J41" s="2"/>
      <c r="K41" s="2"/>
      <c r="L41" s="2"/>
      <c r="M41" s="2"/>
      <c r="N41" s="2"/>
      <c r="O41" s="15"/>
      <c r="P41" s="15"/>
      <c r="Q41" s="15"/>
      <c r="R41" s="15"/>
      <c r="S41" s="15"/>
      <c r="T41" s="15"/>
    </row>
    <row r="42" spans="1:20">
      <c r="A42" s="3">
        <f t="shared" si="18"/>
        <v>53</v>
      </c>
      <c r="B42" s="54">
        <f t="shared" si="19"/>
        <v>0.99837653816669603</v>
      </c>
      <c r="C42" s="55">
        <f t="shared" ref="C42:C73" si="21">C41*B41</f>
        <v>98181.772505729532</v>
      </c>
      <c r="D42" s="55">
        <f t="shared" si="4"/>
        <v>159.39436038918211</v>
      </c>
      <c r="E42" s="54">
        <f t="shared" si="20"/>
        <v>1.5442752412071548E-3</v>
      </c>
      <c r="I42" s="2"/>
      <c r="J42" s="2"/>
      <c r="K42" s="2"/>
      <c r="L42" s="2"/>
      <c r="M42" s="2"/>
      <c r="N42" s="2"/>
      <c r="O42" s="15"/>
      <c r="P42" s="15"/>
      <c r="Q42" s="15"/>
      <c r="R42" s="15"/>
      <c r="S42" s="15"/>
      <c r="T42" s="15"/>
    </row>
    <row r="43" spans="1:20">
      <c r="A43" s="3">
        <f t="shared" si="18"/>
        <v>54</v>
      </c>
      <c r="B43" s="54">
        <f t="shared" si="19"/>
        <v>0.99820264325484998</v>
      </c>
      <c r="C43" s="55">
        <f t="shared" si="21"/>
        <v>98022.37814534035</v>
      </c>
      <c r="D43" s="55">
        <f t="shared" si="4"/>
        <v>176.18118253517605</v>
      </c>
      <c r="E43" s="54">
        <f t="shared" si="20"/>
        <v>1.7084853711168419E-3</v>
      </c>
      <c r="I43" s="2"/>
      <c r="J43" s="2"/>
      <c r="K43" s="2"/>
      <c r="L43" s="2"/>
      <c r="M43" s="2"/>
      <c r="N43" s="2"/>
      <c r="O43" s="15"/>
      <c r="P43" s="15"/>
      <c r="Q43" s="15"/>
      <c r="R43" s="15"/>
      <c r="S43" s="15"/>
      <c r="T43" s="15"/>
    </row>
    <row r="44" spans="1:20">
      <c r="A44" s="3">
        <f t="shared" si="18"/>
        <v>55</v>
      </c>
      <c r="B44" s="54">
        <f t="shared" si="19"/>
        <v>0.99800722152882837</v>
      </c>
      <c r="C44" s="55">
        <f t="shared" si="21"/>
        <v>97846.196962805174</v>
      </c>
      <c r="D44" s="55">
        <f t="shared" si="4"/>
        <v>194.98579479349428</v>
      </c>
      <c r="E44" s="54">
        <f t="shared" si="20"/>
        <v>1.8930575571353306E-3</v>
      </c>
      <c r="I44" s="2"/>
      <c r="J44" s="2"/>
      <c r="K44" s="2"/>
      <c r="L44" s="2"/>
      <c r="M44" s="2"/>
      <c r="N44" s="2"/>
      <c r="O44" s="15"/>
      <c r="P44" s="15"/>
      <c r="Q44" s="15"/>
      <c r="R44" s="15"/>
      <c r="S44" s="15"/>
      <c r="T44" s="15"/>
    </row>
    <row r="45" spans="1:20">
      <c r="A45" s="3">
        <f t="shared" si="18"/>
        <v>56</v>
      </c>
      <c r="B45" s="54">
        <f t="shared" si="19"/>
        <v>0.99778761317702147</v>
      </c>
      <c r="C45" s="55">
        <f t="shared" si="21"/>
        <v>97651.21116801168</v>
      </c>
      <c r="D45" s="55">
        <f t="shared" si="4"/>
        <v>216.04225283600681</v>
      </c>
      <c r="E45" s="54">
        <f t="shared" si="20"/>
        <v>2.1005166942201121E-3</v>
      </c>
      <c r="I45" s="2"/>
      <c r="J45" s="2"/>
      <c r="K45" s="2"/>
      <c r="L45" s="2"/>
      <c r="M45" s="2"/>
      <c r="N45" s="2"/>
      <c r="O45" s="15"/>
      <c r="P45" s="15"/>
      <c r="Q45" s="15"/>
      <c r="R45" s="15"/>
      <c r="S45" s="15"/>
      <c r="T45" s="15"/>
    </row>
    <row r="46" spans="1:20">
      <c r="A46" s="3">
        <f t="shared" si="18"/>
        <v>57</v>
      </c>
      <c r="B46" s="54">
        <f t="shared" si="19"/>
        <v>0.99754083107299685</v>
      </c>
      <c r="C46" s="55">
        <f t="shared" si="21"/>
        <v>97435.168915175673</v>
      </c>
      <c r="D46" s="55">
        <f t="shared" si="4"/>
        <v>239.6095397934987</v>
      </c>
      <c r="E46" s="54">
        <f t="shared" si="20"/>
        <v>2.3337007643034063E-3</v>
      </c>
      <c r="I46" s="2"/>
      <c r="J46" s="2"/>
      <c r="K46" s="2"/>
      <c r="L46" s="2"/>
      <c r="M46" s="2"/>
      <c r="N46" s="2"/>
      <c r="O46" s="15"/>
      <c r="P46" s="15"/>
      <c r="Q46" s="15"/>
      <c r="R46" s="15"/>
      <c r="S46" s="15"/>
      <c r="T46" s="15"/>
    </row>
    <row r="47" spans="1:20">
      <c r="A47" s="3">
        <f t="shared" si="18"/>
        <v>58</v>
      </c>
      <c r="B47" s="54">
        <f t="shared" si="19"/>
        <v>0.99726352084579795</v>
      </c>
      <c r="C47" s="55">
        <f t="shared" si="21"/>
        <v>97195.559375382174</v>
      </c>
      <c r="D47" s="55">
        <f t="shared" si="4"/>
        <v>265.97362211173458</v>
      </c>
      <c r="E47" s="54">
        <f t="shared" si="20"/>
        <v>2.5957996590770288E-3</v>
      </c>
      <c r="I47" s="2"/>
      <c r="J47" s="2"/>
      <c r="K47" s="2"/>
      <c r="L47" s="2"/>
      <c r="M47" s="2"/>
      <c r="N47" s="2"/>
      <c r="O47" s="15"/>
      <c r="P47" s="15"/>
      <c r="Q47" s="15"/>
      <c r="R47" s="15"/>
      <c r="S47" s="15"/>
      <c r="T47" s="15"/>
    </row>
    <row r="48" spans="1:20">
      <c r="A48" s="3">
        <f t="shared" si="18"/>
        <v>59</v>
      </c>
      <c r="B48" s="54">
        <f t="shared" si="19"/>
        <v>0.99695191617142243</v>
      </c>
      <c r="C48" s="55">
        <f t="shared" si="21"/>
        <v>96929.585753270439</v>
      </c>
      <c r="D48" s="55">
        <f t="shared" si="4"/>
        <v>295.44950284526567</v>
      </c>
      <c r="E48" s="54">
        <f t="shared" si="20"/>
        <v>2.8903988168025806E-3</v>
      </c>
      <c r="I48" s="2"/>
      <c r="J48" s="2"/>
      <c r="K48" s="2"/>
      <c r="L48" s="2"/>
      <c r="M48" s="2"/>
      <c r="N48" s="2"/>
      <c r="O48" s="15"/>
      <c r="P48" s="15"/>
      <c r="Q48" s="15"/>
      <c r="R48" s="15"/>
      <c r="S48" s="15"/>
      <c r="T48" s="15"/>
    </row>
    <row r="49" spans="1:20">
      <c r="A49" s="11">
        <f t="shared" si="18"/>
        <v>60</v>
      </c>
      <c r="B49" s="13">
        <f t="shared" si="19"/>
        <v>0.99660178873805105</v>
      </c>
      <c r="C49" s="12">
        <f t="shared" si="21"/>
        <v>96634.136250425174</v>
      </c>
      <c r="D49" s="12">
        <f t="shared" si="4"/>
        <v>328.38321009490755</v>
      </c>
      <c r="E49" s="13">
        <f t="shared" si="20"/>
        <v>3.221528270086101E-3</v>
      </c>
      <c r="I49" s="2"/>
      <c r="J49" s="2"/>
      <c r="K49" s="2"/>
      <c r="L49" s="2"/>
      <c r="M49" s="2"/>
      <c r="N49" s="2"/>
      <c r="O49" s="15"/>
      <c r="P49" s="15"/>
      <c r="Q49" s="15"/>
      <c r="R49" s="15"/>
      <c r="S49" s="15"/>
      <c r="T49" s="15"/>
    </row>
    <row r="50" spans="1:20">
      <c r="A50" s="3">
        <f t="shared" si="18"/>
        <v>61</v>
      </c>
      <c r="B50" s="54">
        <f t="shared" si="19"/>
        <v>0.99620839228149105</v>
      </c>
      <c r="C50" s="55">
        <f t="shared" si="21"/>
        <v>96305.753040330266</v>
      </c>
      <c r="D50" s="55">
        <f t="shared" si="4"/>
        <v>365.15363656452973</v>
      </c>
      <c r="E50" s="54">
        <f t="shared" si="20"/>
        <v>3.5937177755767779E-3</v>
      </c>
      <c r="I50" s="2"/>
      <c r="J50" s="2"/>
      <c r="K50" s="2"/>
      <c r="L50" s="2"/>
      <c r="M50" s="2"/>
      <c r="N50" s="2"/>
      <c r="O50" s="15"/>
      <c r="P50" s="15"/>
      <c r="Q50" s="15"/>
      <c r="R50" s="15"/>
      <c r="S50" s="15"/>
      <c r="T50" s="15"/>
    </row>
    <row r="51" spans="1:20">
      <c r="A51" s="3">
        <f t="shared" si="18"/>
        <v>62</v>
      </c>
      <c r="B51" s="54">
        <f t="shared" si="19"/>
        <v>0.99576640002728212</v>
      </c>
      <c r="C51" s="55">
        <f t="shared" si="21"/>
        <v>95940.599403765736</v>
      </c>
      <c r="D51" s="55">
        <f t="shared" si="4"/>
        <v>406.17411901832384</v>
      </c>
      <c r="E51" s="54">
        <f t="shared" si="20"/>
        <v>4.0120587797482987E-3</v>
      </c>
      <c r="I51" s="2"/>
      <c r="J51" s="2"/>
      <c r="K51" s="2"/>
      <c r="L51" s="2"/>
      <c r="M51" s="2"/>
      <c r="N51" s="2"/>
      <c r="O51" s="15"/>
      <c r="P51" s="15"/>
      <c r="Q51" s="15"/>
      <c r="R51" s="15"/>
      <c r="S51" s="15"/>
      <c r="T51" s="15"/>
    </row>
    <row r="52" spans="1:20">
      <c r="A52" s="3">
        <f t="shared" si="18"/>
        <v>63</v>
      </c>
      <c r="B52" s="54">
        <f t="shared" si="19"/>
        <v>0.99526983481229825</v>
      </c>
      <c r="C52" s="55">
        <f t="shared" si="21"/>
        <v>95534.425284747413</v>
      </c>
      <c r="D52" s="55">
        <f t="shared" si="4"/>
        <v>451.89361270901281</v>
      </c>
      <c r="E52" s="54">
        <f t="shared" si="20"/>
        <v>4.4822740684370864E-3</v>
      </c>
      <c r="I52" s="2"/>
      <c r="J52" s="2"/>
      <c r="K52" s="2"/>
      <c r="L52" s="2"/>
      <c r="M52" s="2"/>
      <c r="N52" s="2"/>
      <c r="O52" s="15"/>
      <c r="P52" s="15"/>
      <c r="Q52" s="15"/>
      <c r="R52" s="15"/>
      <c r="S52" s="15"/>
      <c r="T52" s="15"/>
    </row>
    <row r="53" spans="1:20">
      <c r="A53" s="3">
        <f t="shared" si="18"/>
        <v>64</v>
      </c>
      <c r="B53" s="54">
        <f t="shared" si="19"/>
        <v>0.99471199109198305</v>
      </c>
      <c r="C53" s="55">
        <f t="shared" si="21"/>
        <v>95082.5316720384</v>
      </c>
      <c r="D53" s="55">
        <f t="shared" si="4"/>
        <v>502.79727447853656</v>
      </c>
      <c r="E53" s="54">
        <f t="shared" si="20"/>
        <v>5.0107960529232869E-3</v>
      </c>
      <c r="I53" s="2"/>
      <c r="J53" s="2"/>
      <c r="K53" s="2"/>
      <c r="L53" s="2"/>
      <c r="M53" s="2"/>
      <c r="N53" s="2"/>
      <c r="O53" s="15"/>
      <c r="P53" s="15"/>
      <c r="Q53" s="15"/>
      <c r="R53" s="15"/>
      <c r="S53" s="15"/>
      <c r="T53" s="15"/>
    </row>
    <row r="54" spans="1:20">
      <c r="A54" s="3">
        <f t="shared" si="18"/>
        <v>65</v>
      </c>
      <c r="B54" s="54">
        <f t="shared" si="19"/>
        <v>0.99408534797044545</v>
      </c>
      <c r="C54" s="55">
        <f t="shared" si="21"/>
        <v>94579.734397559863</v>
      </c>
      <c r="D54" s="55">
        <f t="shared" si="4"/>
        <v>559.40621800925874</v>
      </c>
      <c r="E54" s="54">
        <f t="shared" si="20"/>
        <v>5.6048547634857749E-3</v>
      </c>
      <c r="I54" s="2"/>
      <c r="J54" s="2"/>
      <c r="K54" s="2"/>
      <c r="L54" s="2"/>
      <c r="M54" s="2"/>
      <c r="N54" s="2"/>
      <c r="O54" s="15"/>
      <c r="P54" s="15"/>
      <c r="Q54" s="15"/>
      <c r="R54" s="15"/>
      <c r="S54" s="15"/>
      <c r="T54" s="15"/>
    </row>
    <row r="55" spans="1:20">
      <c r="A55" s="3">
        <f t="shared" si="18"/>
        <v>66</v>
      </c>
      <c r="B55" s="54">
        <f t="shared" si="19"/>
        <v>0.99338147232075569</v>
      </c>
      <c r="C55" s="55">
        <f t="shared" si="21"/>
        <v>94020.328179550605</v>
      </c>
      <c r="D55" s="55">
        <f t="shared" si="4"/>
        <v>622.27614446799271</v>
      </c>
      <c r="E55" s="54">
        <f t="shared" si="20"/>
        <v>6.2725767541580123E-3</v>
      </c>
      <c r="I55" s="2"/>
      <c r="J55" s="2"/>
      <c r="K55" s="2"/>
      <c r="L55" s="2"/>
      <c r="M55" s="2"/>
      <c r="N55" s="2"/>
      <c r="O55" s="15"/>
      <c r="P55" s="15"/>
      <c r="Q55" s="15"/>
      <c r="R55" s="15"/>
      <c r="S55" s="15"/>
      <c r="T55" s="15"/>
    </row>
    <row r="56" spans="1:20">
      <c r="A56" s="3">
        <f t="shared" si="18"/>
        <v>67</v>
      </c>
      <c r="B56" s="54">
        <f t="shared" si="19"/>
        <v>0.99259091099373209</v>
      </c>
      <c r="C56" s="55">
        <f t="shared" si="21"/>
        <v>93398.052035082612</v>
      </c>
      <c r="D56" s="55">
        <f t="shared" si="4"/>
        <v>691.99448053997185</v>
      </c>
      <c r="E56" s="54">
        <f t="shared" si="20"/>
        <v>7.0230962716736059E-3</v>
      </c>
      <c r="I56" s="2"/>
      <c r="J56" s="2"/>
      <c r="K56" s="2"/>
      <c r="L56" s="2"/>
      <c r="M56" s="2"/>
      <c r="N56" s="2"/>
      <c r="O56" s="15"/>
      <c r="P56" s="15"/>
      <c r="Q56" s="15"/>
      <c r="R56" s="15"/>
      <c r="S56" s="15"/>
      <c r="T56" s="15"/>
    </row>
    <row r="57" spans="1:20">
      <c r="A57" s="3">
        <f t="shared" si="18"/>
        <v>68</v>
      </c>
      <c r="B57" s="54">
        <f t="shared" si="19"/>
        <v>0.99170307104776678</v>
      </c>
      <c r="C57" s="55">
        <f t="shared" si="21"/>
        <v>92706.05755454264</v>
      </c>
      <c r="D57" s="55">
        <f t="shared" si="4"/>
        <v>769.17557297168241</v>
      </c>
      <c r="E57" s="54">
        <f t="shared" si="20"/>
        <v>7.8666802093611335E-3</v>
      </c>
      <c r="I57" s="2"/>
      <c r="J57" s="2"/>
      <c r="K57" s="2"/>
      <c r="L57" s="2"/>
      <c r="M57" s="2"/>
      <c r="N57" s="2"/>
      <c r="O57" s="15"/>
      <c r="P57" s="15"/>
      <c r="Q57" s="15"/>
      <c r="R57" s="15"/>
      <c r="S57" s="15"/>
      <c r="T57" s="15"/>
    </row>
    <row r="58" spans="1:20">
      <c r="A58" s="3">
        <f t="shared" si="18"/>
        <v>69</v>
      </c>
      <c r="B58" s="54">
        <f t="shared" si="19"/>
        <v>0.99070608687319361</v>
      </c>
      <c r="C58" s="55">
        <f t="shared" si="21"/>
        <v>91936.881981570958</v>
      </c>
      <c r="D58" s="55">
        <f t="shared" si="4"/>
        <v>854.45339428617444</v>
      </c>
      <c r="E58" s="54">
        <f t="shared" si="20"/>
        <v>8.8148685553219152E-3</v>
      </c>
      <c r="I58" s="2"/>
      <c r="J58" s="2"/>
      <c r="K58" s="2"/>
      <c r="L58" s="2"/>
      <c r="M58" s="2"/>
      <c r="N58" s="2"/>
      <c r="O58" s="15"/>
      <c r="P58" s="15"/>
      <c r="Q58" s="15"/>
      <c r="R58" s="15"/>
      <c r="S58" s="15"/>
      <c r="T58" s="15"/>
    </row>
    <row r="59" spans="1:20">
      <c r="A59" s="11">
        <f t="shared" si="18"/>
        <v>70</v>
      </c>
      <c r="B59" s="13">
        <f t="shared" si="19"/>
        <v>0.98958667303685266</v>
      </c>
      <c r="C59" s="12">
        <f t="shared" si="21"/>
        <v>91082.428587284783</v>
      </c>
      <c r="D59" s="12">
        <f t="shared" si="4"/>
        <v>948.47110947691544</v>
      </c>
      <c r="E59" s="13">
        <f t="shared" si="20"/>
        <v>9.8806322561818347E-3</v>
      </c>
      <c r="I59" s="2"/>
      <c r="J59" s="2"/>
      <c r="K59" s="2"/>
      <c r="L59" s="2"/>
      <c r="M59" s="2"/>
      <c r="N59" s="2"/>
      <c r="O59" s="15"/>
      <c r="P59" s="15"/>
      <c r="Q59" s="15"/>
      <c r="R59" s="15"/>
      <c r="S59" s="15"/>
      <c r="T59" s="15"/>
    </row>
    <row r="60" spans="1:20">
      <c r="A60" s="3">
        <f t="shared" si="18"/>
        <v>71</v>
      </c>
      <c r="B60" s="54">
        <f t="shared" si="19"/>
        <v>0.98832996164179732</v>
      </c>
      <c r="C60" s="55">
        <f t="shared" si="21"/>
        <v>90133.957477807868</v>
      </c>
      <c r="D60" s="55">
        <f t="shared" si="4"/>
        <v>1051.8667411426286</v>
      </c>
      <c r="E60" s="54">
        <f t="shared" si="20"/>
        <v>1.1078550655948382E-2</v>
      </c>
      <c r="I60" s="2"/>
      <c r="J60" s="2"/>
      <c r="K60" s="2"/>
      <c r="L60" s="2"/>
      <c r="M60" s="2"/>
      <c r="N60" s="2"/>
      <c r="O60" s="15"/>
      <c r="P60" s="15"/>
      <c r="Q60" s="15"/>
      <c r="R60" s="15"/>
      <c r="S60" s="15"/>
      <c r="T60" s="15"/>
    </row>
    <row r="61" spans="1:20">
      <c r="A61" s="3">
        <f t="shared" si="18"/>
        <v>72</v>
      </c>
      <c r="B61" s="54">
        <f t="shared" si="19"/>
        <v>0.98691932299126284</v>
      </c>
      <c r="C61" s="55">
        <f t="shared" si="21"/>
        <v>89082.090736665239</v>
      </c>
      <c r="D61" s="55">
        <f t="shared" si="4"/>
        <v>1165.2540561893402</v>
      </c>
      <c r="E61" s="54">
        <f t="shared" si="20"/>
        <v>1.2425010937285983E-2</v>
      </c>
      <c r="I61" s="2"/>
      <c r="J61" s="2"/>
      <c r="K61" s="2"/>
      <c r="L61" s="2"/>
      <c r="M61" s="2"/>
      <c r="N61" s="2"/>
      <c r="O61" s="15"/>
      <c r="P61" s="15"/>
      <c r="Q61" s="15"/>
      <c r="R61" s="15"/>
      <c r="S61" s="15"/>
      <c r="T61" s="15"/>
    </row>
    <row r="62" spans="1:20">
      <c r="A62" s="3">
        <f t="shared" si="18"/>
        <v>73</v>
      </c>
      <c r="B62" s="54">
        <f t="shared" si="19"/>
        <v>0.98533616837506299</v>
      </c>
      <c r="C62" s="55">
        <f t="shared" si="21"/>
        <v>87916.836680475899</v>
      </c>
      <c r="D62" s="55">
        <f t="shared" si="4"/>
        <v>1289.1976900795853</v>
      </c>
      <c r="E62" s="54">
        <f t="shared" si="20"/>
        <v>1.3938432293509448E-2</v>
      </c>
      <c r="I62" s="2"/>
      <c r="J62" s="2"/>
      <c r="K62" s="2"/>
      <c r="L62" s="2"/>
      <c r="M62" s="2"/>
      <c r="N62" s="2"/>
      <c r="O62" s="15"/>
      <c r="P62" s="15"/>
      <c r="Q62" s="15"/>
      <c r="R62" s="15"/>
      <c r="S62" s="15"/>
      <c r="T62" s="15"/>
    </row>
    <row r="63" spans="1:20">
      <c r="A63" s="3">
        <f t="shared" si="18"/>
        <v>74</v>
      </c>
      <c r="B63" s="54">
        <f t="shared" si="19"/>
        <v>0.98355973387328199</v>
      </c>
      <c r="C63" s="55">
        <f t="shared" si="21"/>
        <v>86627.638990396314</v>
      </c>
      <c r="D63" s="55">
        <f t="shared" si="4"/>
        <v>1424.1814389313658</v>
      </c>
      <c r="E63" s="54">
        <f t="shared" si="20"/>
        <v>1.5639517897904621E-2</v>
      </c>
      <c r="I63" s="2"/>
      <c r="J63" s="2"/>
      <c r="K63" s="2"/>
      <c r="L63" s="2"/>
      <c r="M63" s="2"/>
      <c r="N63" s="2"/>
      <c r="O63" s="15"/>
      <c r="P63" s="15"/>
      <c r="Q63" s="15"/>
      <c r="R63" s="15"/>
      <c r="S63" s="15"/>
      <c r="T63" s="15"/>
    </row>
    <row r="64" spans="1:20">
      <c r="A64" s="3">
        <f t="shared" si="18"/>
        <v>75</v>
      </c>
      <c r="B64" s="54">
        <f t="shared" si="19"/>
        <v>0.98156684421272111</v>
      </c>
      <c r="C64" s="55">
        <f t="shared" si="21"/>
        <v>85203.457551464948</v>
      </c>
      <c r="D64" s="55">
        <f t="shared" si="4"/>
        <v>1570.5686066609633</v>
      </c>
      <c r="E64" s="54">
        <f t="shared" si="20"/>
        <v>1.7551538117244796E-2</v>
      </c>
      <c r="I64" s="2"/>
      <c r="J64" s="2"/>
      <c r="K64" s="2"/>
      <c r="L64" s="2"/>
      <c r="M64" s="2"/>
      <c r="N64" s="2"/>
      <c r="O64" s="15"/>
      <c r="P64" s="15"/>
      <c r="Q64" s="15"/>
      <c r="R64" s="15"/>
      <c r="S64" s="15"/>
      <c r="T64" s="15"/>
    </row>
    <row r="65" spans="1:20">
      <c r="A65" s="3">
        <f t="shared" si="18"/>
        <v>76</v>
      </c>
      <c r="B65" s="54">
        <f t="shared" si="19"/>
        <v>0.97933165593645743</v>
      </c>
      <c r="C65" s="55">
        <f t="shared" si="21"/>
        <v>83632.888944803984</v>
      </c>
      <c r="D65" s="55">
        <f t="shared" si="4"/>
        <v>1728.5533237392519</v>
      </c>
      <c r="E65" s="54">
        <f t="shared" si="20"/>
        <v>1.9700648843783152E-2</v>
      </c>
      <c r="I65" s="2"/>
      <c r="J65" s="2"/>
      <c r="K65" s="2"/>
      <c r="L65" s="2"/>
      <c r="M65" s="2"/>
      <c r="N65" s="2"/>
      <c r="O65" s="15"/>
      <c r="P65" s="15"/>
      <c r="Q65" s="15"/>
      <c r="R65" s="15"/>
      <c r="S65" s="15"/>
      <c r="T65" s="15"/>
    </row>
    <row r="66" spans="1:20">
      <c r="A66" s="3">
        <f t="shared" si="18"/>
        <v>77</v>
      </c>
      <c r="B66" s="54">
        <f t="shared" si="19"/>
        <v>0.97682537948162906</v>
      </c>
      <c r="C66" s="55">
        <f t="shared" si="21"/>
        <v>81904.335621064733</v>
      </c>
      <c r="D66" s="55">
        <f t="shared" si="4"/>
        <v>1898.101896827473</v>
      </c>
      <c r="E66" s="54">
        <f t="shared" si="20"/>
        <v>2.2116249300412266E-2</v>
      </c>
      <c r="I66" s="2"/>
      <c r="J66" s="2"/>
      <c r="K66" s="2"/>
      <c r="L66" s="2"/>
      <c r="M66" s="2"/>
      <c r="N66" s="2"/>
      <c r="O66" s="15"/>
      <c r="P66" s="15"/>
      <c r="Q66" s="15"/>
      <c r="R66" s="15"/>
      <c r="S66" s="15"/>
      <c r="T66" s="15"/>
    </row>
    <row r="67" spans="1:20">
      <c r="A67" s="3">
        <f t="shared" si="18"/>
        <v>78</v>
      </c>
      <c r="B67" s="54">
        <f t="shared" si="19"/>
        <v>0.97401598023679736</v>
      </c>
      <c r="C67" s="55">
        <f t="shared" si="21"/>
        <v>80006.23372423726</v>
      </c>
      <c r="D67" s="55">
        <f t="shared" si="4"/>
        <v>2078.883558269983</v>
      </c>
      <c r="E67" s="54">
        <f t="shared" si="20"/>
        <v>2.4831384213663387E-2</v>
      </c>
      <c r="I67" s="2"/>
      <c r="J67" s="2"/>
      <c r="K67" s="2"/>
      <c r="L67" s="2"/>
      <c r="M67" s="2"/>
      <c r="N67" s="2"/>
      <c r="O67" s="15"/>
      <c r="P67" s="15"/>
      <c r="Q67" s="15"/>
      <c r="R67" s="15"/>
      <c r="S67" s="15"/>
      <c r="T67" s="15"/>
    </row>
    <row r="68" spans="1:20">
      <c r="A68" s="3">
        <f t="shared" si="18"/>
        <v>79</v>
      </c>
      <c r="B68" s="54">
        <f t="shared" si="19"/>
        <v>0.97086785930687258</v>
      </c>
      <c r="C68" s="55">
        <f t="shared" si="21"/>
        <v>77927.350165967277</v>
      </c>
      <c r="D68" s="55">
        <f t="shared" si="4"/>
        <v>2270.1905288775597</v>
      </c>
      <c r="E68" s="54">
        <f t="shared" si="20"/>
        <v>2.7883195856157651E-2</v>
      </c>
      <c r="I68" s="2"/>
      <c r="J68" s="2"/>
      <c r="K68" s="2"/>
      <c r="L68" s="2"/>
      <c r="M68" s="2"/>
      <c r="N68" s="2"/>
      <c r="O68" s="15"/>
      <c r="P68" s="15"/>
      <c r="Q68" s="15"/>
      <c r="R68" s="15"/>
      <c r="S68" s="15"/>
      <c r="T68" s="15"/>
    </row>
    <row r="69" spans="1:20">
      <c r="A69" s="11">
        <f t="shared" si="18"/>
        <v>80</v>
      </c>
      <c r="B69" s="13">
        <f t="shared" si="19"/>
        <v>0.96734151559797676</v>
      </c>
      <c r="C69" s="12">
        <f t="shared" si="21"/>
        <v>75657.159637089717</v>
      </c>
      <c r="D69" s="12">
        <f t="shared" si="4"/>
        <v>2470.8481679092802</v>
      </c>
      <c r="E69" s="13">
        <f t="shared" si="20"/>
        <v>3.1313432142321206E-2</v>
      </c>
      <c r="I69" s="2"/>
      <c r="J69" s="2"/>
      <c r="K69" s="2"/>
      <c r="L69" s="2"/>
      <c r="M69" s="2"/>
      <c r="N69" s="2"/>
      <c r="O69" s="15"/>
      <c r="P69" s="15"/>
      <c r="Q69" s="15"/>
      <c r="R69" s="15"/>
      <c r="S69" s="15"/>
      <c r="T69" s="15"/>
    </row>
    <row r="70" spans="1:20">
      <c r="A70" s="3">
        <f t="shared" si="18"/>
        <v>81</v>
      </c>
      <c r="B70" s="54">
        <f t="shared" si="19"/>
        <v>0.96339319200383977</v>
      </c>
      <c r="C70" s="55">
        <f t="shared" si="21"/>
        <v>73186.311469180437</v>
      </c>
      <c r="D70" s="55">
        <f t="shared" si="4"/>
        <v>2679.1172518994717</v>
      </c>
      <c r="E70" s="54">
        <f t="shared" si="20"/>
        <v>3.5169017727969036E-2</v>
      </c>
      <c r="I70" s="2"/>
      <c r="J70" s="2"/>
      <c r="K70" s="2"/>
      <c r="L70" s="2"/>
      <c r="M70" s="2"/>
      <c r="N70" s="2"/>
      <c r="O70" s="15"/>
      <c r="P70" s="15"/>
      <c r="Q70" s="15"/>
      <c r="R70" s="15"/>
      <c r="S70" s="15"/>
      <c r="T70" s="15"/>
    </row>
    <row r="71" spans="1:20">
      <c r="A71" s="3">
        <f t="shared" si="18"/>
        <v>82</v>
      </c>
      <c r="B71" s="54">
        <f t="shared" si="19"/>
        <v>0.95897450999736522</v>
      </c>
      <c r="C71" s="55">
        <f t="shared" si="21"/>
        <v>70507.194217280965</v>
      </c>
      <c r="D71" s="55">
        <f t="shared" si="4"/>
        <v>2892.5921914748906</v>
      </c>
      <c r="E71" s="54">
        <f t="shared" si="20"/>
        <v>3.9502695926237209E-2</v>
      </c>
      <c r="I71" s="2"/>
      <c r="J71" s="2"/>
      <c r="K71" s="2"/>
      <c r="L71" s="2"/>
      <c r="M71" s="2"/>
      <c r="N71" s="2"/>
      <c r="O71" s="15"/>
      <c r="P71" s="15"/>
      <c r="Q71" s="15"/>
      <c r="R71" s="15"/>
      <c r="S71" s="15"/>
      <c r="T71" s="15"/>
    </row>
    <row r="72" spans="1:20">
      <c r="A72" s="3">
        <f t="shared" si="18"/>
        <v>83</v>
      </c>
      <c r="B72" s="54">
        <f t="shared" si="19"/>
        <v>0.95403209888565044</v>
      </c>
      <c r="C72" s="55">
        <f t="shared" si="21"/>
        <v>67614.602025806074</v>
      </c>
      <c r="D72" s="55">
        <f t="shared" si="4"/>
        <v>3108.1013398083523</v>
      </c>
      <c r="E72" s="54">
        <f t="shared" si="20"/>
        <v>4.4373750221090622E-2</v>
      </c>
      <c r="I72" s="2"/>
      <c r="J72" s="2"/>
      <c r="K72" s="2"/>
      <c r="L72" s="2"/>
      <c r="M72" s="2"/>
      <c r="N72" s="2"/>
      <c r="O72" s="15"/>
      <c r="P72" s="15"/>
      <c r="Q72" s="15"/>
      <c r="R72" s="15"/>
      <c r="S72" s="15"/>
      <c r="T72" s="15"/>
    </row>
    <row r="73" spans="1:20">
      <c r="A73" s="3">
        <f t="shared" si="18"/>
        <v>84</v>
      </c>
      <c r="B73" s="54">
        <f t="shared" ref="B73:B104" si="22">EXP(-(A+B/LN(cc)*cc^x*(cc-1)))</f>
        <v>0.94850722846604663</v>
      </c>
      <c r="C73" s="55">
        <f t="shared" si="21"/>
        <v>64506.500685997722</v>
      </c>
      <c r="D73" s="55">
        <f t="shared" si="4"/>
        <v>3321.618502278885</v>
      </c>
      <c r="E73" s="54">
        <f t="shared" ref="E73:E104" si="23">A+B*cc^x</f>
        <v>4.9848815248505859E-2</v>
      </c>
      <c r="I73" s="2"/>
      <c r="J73" s="2"/>
      <c r="K73" s="2"/>
      <c r="L73" s="2"/>
      <c r="M73" s="2"/>
      <c r="N73" s="2"/>
      <c r="O73" s="15"/>
      <c r="P73" s="15"/>
      <c r="Q73" s="15"/>
      <c r="R73" s="15"/>
      <c r="S73" s="15"/>
      <c r="T73" s="15"/>
    </row>
    <row r="74" spans="1:20">
      <c r="A74" s="3">
        <f t="shared" si="18"/>
        <v>85</v>
      </c>
      <c r="B74" s="54">
        <f t="shared" si="22"/>
        <v>0.94233545692866583</v>
      </c>
      <c r="C74" s="55">
        <f t="shared" ref="C74:C105" si="24">C73*B73</f>
        <v>61184.882183718837</v>
      </c>
      <c r="D74" s="55">
        <f t="shared" ref="D74:D119" si="25">C74-C75</f>
        <v>3528.1982739975647</v>
      </c>
      <c r="E74" s="54">
        <f t="shared" si="23"/>
        <v>5.6002788339320597E-2</v>
      </c>
      <c r="I74" s="2"/>
      <c r="J74" s="2"/>
      <c r="K74" s="2"/>
      <c r="L74" s="2"/>
      <c r="M74" s="2"/>
      <c r="N74" s="2"/>
      <c r="O74" s="15"/>
      <c r="P74" s="15"/>
      <c r="Q74" s="15"/>
      <c r="R74" s="15"/>
      <c r="S74" s="15"/>
      <c r="T74" s="15"/>
    </row>
    <row r="75" spans="1:20">
      <c r="A75" s="3">
        <f t="shared" si="18"/>
        <v>86</v>
      </c>
      <c r="B75" s="54">
        <f t="shared" si="22"/>
        <v>0.9354463097008382</v>
      </c>
      <c r="C75" s="55">
        <f t="shared" si="24"/>
        <v>57656.683909721272</v>
      </c>
      <c r="D75" s="55">
        <f t="shared" si="25"/>
        <v>3721.9517167848098</v>
      </c>
      <c r="E75" s="54">
        <f t="shared" si="23"/>
        <v>6.2919854093396357E-2</v>
      </c>
      <c r="I75" s="2"/>
      <c r="J75" s="2"/>
      <c r="K75" s="2"/>
      <c r="L75" s="2"/>
      <c r="M75" s="2"/>
      <c r="N75" s="2"/>
      <c r="O75" s="15"/>
      <c r="P75" s="15"/>
      <c r="Q75" s="15"/>
      <c r="R75" s="15"/>
      <c r="S75" s="15"/>
      <c r="T75" s="15"/>
    </row>
    <row r="76" spans="1:20">
      <c r="A76" s="3">
        <f t="shared" si="18"/>
        <v>87</v>
      </c>
      <c r="B76" s="54">
        <f t="shared" si="22"/>
        <v>0.92776300964100145</v>
      </c>
      <c r="C76" s="55">
        <f t="shared" si="24"/>
        <v>53934.732192936463</v>
      </c>
      <c r="D76" s="55">
        <f t="shared" si="25"/>
        <v>3896.0827294363189</v>
      </c>
      <c r="E76" s="54">
        <f t="shared" si="23"/>
        <v>7.0694636000977501E-2</v>
      </c>
      <c r="I76" s="2"/>
      <c r="J76" s="2"/>
      <c r="K76" s="2"/>
      <c r="L76" s="2"/>
      <c r="M76" s="2"/>
      <c r="N76" s="2"/>
      <c r="O76" s="15"/>
      <c r="P76" s="15"/>
      <c r="Q76" s="15"/>
      <c r="R76" s="15"/>
      <c r="S76" s="15"/>
      <c r="T76" s="15"/>
    </row>
    <row r="77" spans="1:20">
      <c r="A77" s="3">
        <f t="shared" si="18"/>
        <v>88</v>
      </c>
      <c r="B77" s="54">
        <f t="shared" si="22"/>
        <v>0.91920228468137066</v>
      </c>
      <c r="C77" s="55">
        <f t="shared" si="24"/>
        <v>50038.649463500144</v>
      </c>
      <c r="D77" s="55">
        <f t="shared" si="25"/>
        <v>4043.0085542805682</v>
      </c>
      <c r="E77" s="54">
        <f t="shared" si="23"/>
        <v>7.9433490865098738E-2</v>
      </c>
      <c r="I77" s="2"/>
      <c r="J77" s="2"/>
      <c r="K77" s="2"/>
      <c r="L77" s="2"/>
      <c r="M77" s="2"/>
      <c r="N77" s="2"/>
      <c r="O77" s="15"/>
      <c r="P77" s="15"/>
      <c r="Q77" s="15"/>
      <c r="R77" s="15"/>
      <c r="S77" s="15"/>
      <c r="T77" s="15"/>
    </row>
    <row r="78" spans="1:20">
      <c r="A78" s="3">
        <f t="shared" si="18"/>
        <v>89</v>
      </c>
      <c r="B78" s="54">
        <f t="shared" si="22"/>
        <v>0.90967428579484921</v>
      </c>
      <c r="C78" s="55">
        <f t="shared" si="24"/>
        <v>45995.640909219575</v>
      </c>
      <c r="D78" s="55">
        <f t="shared" si="25"/>
        <v>4154.5891154489073</v>
      </c>
      <c r="E78" s="54">
        <f t="shared" si="23"/>
        <v>8.9255963732370991E-2</v>
      </c>
      <c r="I78" s="2"/>
      <c r="J78" s="2"/>
      <c r="K78" s="2"/>
      <c r="L78" s="2"/>
      <c r="M78" s="2"/>
      <c r="N78" s="2"/>
      <c r="O78" s="15"/>
      <c r="P78" s="15"/>
      <c r="Q78" s="15"/>
      <c r="R78" s="15"/>
      <c r="S78" s="15"/>
      <c r="T78" s="15"/>
    </row>
    <row r="79" spans="1:20">
      <c r="A79" s="11">
        <f t="shared" si="18"/>
        <v>90</v>
      </c>
      <c r="B79" s="13">
        <f t="shared" si="22"/>
        <v>0.89908265609398241</v>
      </c>
      <c r="C79" s="12">
        <f t="shared" si="24"/>
        <v>41841.051793770668</v>
      </c>
      <c r="D79" s="12">
        <f t="shared" si="25"/>
        <v>4222.4878132614467</v>
      </c>
      <c r="E79" s="13">
        <f t="shared" si="23"/>
        <v>0.10029642323518499</v>
      </c>
      <c r="I79" s="2"/>
      <c r="J79" s="2"/>
      <c r="K79" s="2"/>
      <c r="L79" s="2"/>
      <c r="M79" s="2"/>
      <c r="N79" s="2"/>
      <c r="O79" s="15"/>
      <c r="P79" s="15"/>
      <c r="Q79" s="15"/>
      <c r="R79" s="15"/>
      <c r="S79" s="15"/>
      <c r="T79" s="15"/>
    </row>
    <row r="80" spans="1:20">
      <c r="A80" s="3">
        <f t="shared" si="18"/>
        <v>91</v>
      </c>
      <c r="B80" s="54">
        <f t="shared" si="22"/>
        <v>0.88732480097037647</v>
      </c>
      <c r="C80" s="55">
        <f t="shared" si="24"/>
        <v>37618.563980509221</v>
      </c>
      <c r="D80" s="55">
        <f t="shared" si="25"/>
        <v>4238.6791837125056</v>
      </c>
      <c r="E80" s="54">
        <f t="shared" si="23"/>
        <v>0.11270589971634795</v>
      </c>
      <c r="I80" s="2"/>
      <c r="J80" s="2"/>
      <c r="K80" s="2"/>
      <c r="L80" s="2"/>
      <c r="M80" s="2"/>
      <c r="N80" s="2"/>
      <c r="O80" s="15"/>
      <c r="P80" s="15"/>
      <c r="Q80" s="15"/>
      <c r="R80" s="15"/>
      <c r="S80" s="15"/>
      <c r="T80" s="15"/>
    </row>
    <row r="81" spans="1:20">
      <c r="A81" s="3">
        <f t="shared" si="18"/>
        <v>92</v>
      </c>
      <c r="B81" s="54">
        <f t="shared" si="22"/>
        <v>0.87429241936472424</v>
      </c>
      <c r="C81" s="55">
        <f t="shared" si="24"/>
        <v>33379.884796796716</v>
      </c>
      <c r="D81" s="55">
        <f t="shared" si="25"/>
        <v>4196.1045596895383</v>
      </c>
      <c r="E81" s="54">
        <f t="shared" si="23"/>
        <v>0.1266541512811751</v>
      </c>
      <c r="I81" s="2"/>
      <c r="J81" s="2"/>
      <c r="K81" s="2"/>
      <c r="L81" s="2"/>
      <c r="M81" s="2"/>
      <c r="N81" s="2"/>
      <c r="O81" s="15"/>
      <c r="P81" s="15"/>
      <c r="Q81" s="15"/>
      <c r="R81" s="15"/>
      <c r="S81" s="15"/>
      <c r="T81" s="15"/>
    </row>
    <row r="82" spans="1:20">
      <c r="A82" s="3">
        <f t="shared" si="18"/>
        <v>93</v>
      </c>
      <c r="B82" s="54">
        <f t="shared" si="22"/>
        <v>0.85987236727984351</v>
      </c>
      <c r="C82" s="55">
        <f t="shared" si="24"/>
        <v>29183.780237107178</v>
      </c>
      <c r="D82" s="55">
        <f t="shared" si="25"/>
        <v>4089.4540384511165</v>
      </c>
      <c r="E82" s="54">
        <f t="shared" si="23"/>
        <v>0.14233198604004083</v>
      </c>
      <c r="I82" s="2"/>
      <c r="J82" s="2"/>
      <c r="K82" s="2"/>
      <c r="L82" s="2"/>
      <c r="M82" s="2"/>
      <c r="N82" s="2"/>
      <c r="O82" s="15"/>
      <c r="P82" s="15"/>
      <c r="Q82" s="15"/>
      <c r="R82" s="15"/>
      <c r="S82" s="15"/>
      <c r="T82" s="15"/>
    </row>
    <row r="83" spans="1:20">
      <c r="A83" s="3">
        <f t="shared" si="18"/>
        <v>94</v>
      </c>
      <c r="B83" s="54">
        <f t="shared" si="22"/>
        <v>0.84394793604590779</v>
      </c>
      <c r="C83" s="55">
        <f t="shared" si="24"/>
        <v>25094.326198656061</v>
      </c>
      <c r="D83" s="55">
        <f t="shared" si="25"/>
        <v>3916.0213968375283</v>
      </c>
      <c r="E83" s="54">
        <f t="shared" si="23"/>
        <v>0.1599538723090059</v>
      </c>
      <c r="I83" s="2"/>
      <c r="J83" s="2"/>
      <c r="K83" s="2"/>
      <c r="L83" s="2"/>
      <c r="M83" s="2"/>
      <c r="N83" s="2"/>
      <c r="O83" s="15"/>
      <c r="P83" s="15"/>
      <c r="Q83" s="15"/>
      <c r="R83" s="15"/>
      <c r="S83" s="15"/>
      <c r="T83" s="15"/>
    </row>
    <row r="84" spans="1:20">
      <c r="A84" s="3">
        <f t="shared" si="18"/>
        <v>95</v>
      </c>
      <c r="B84" s="54">
        <f t="shared" si="22"/>
        <v>0.82640063883393244</v>
      </c>
      <c r="C84" s="55">
        <f t="shared" si="24"/>
        <v>21178.304801818533</v>
      </c>
      <c r="D84" s="55">
        <f t="shared" si="25"/>
        <v>3676.5401841759594</v>
      </c>
      <c r="E84" s="54">
        <f t="shared" si="23"/>
        <v>0.17976087247532266</v>
      </c>
      <c r="I84" s="2"/>
      <c r="J84" s="2"/>
      <c r="K84" s="2"/>
      <c r="L84" s="2"/>
      <c r="M84" s="2"/>
      <c r="N84" s="2"/>
      <c r="O84" s="15"/>
      <c r="P84" s="15"/>
      <c r="Q84" s="15"/>
      <c r="R84" s="15"/>
      <c r="S84" s="15"/>
      <c r="T84" s="15"/>
    </row>
    <row r="85" spans="1:20">
      <c r="A85" s="3">
        <f t="shared" si="18"/>
        <v>96</v>
      </c>
      <c r="B85" s="54">
        <f t="shared" si="22"/>
        <v>0.80711260827344944</v>
      </c>
      <c r="C85" s="55">
        <f t="shared" si="24"/>
        <v>17501.764617642573</v>
      </c>
      <c r="D85" s="55">
        <f t="shared" si="25"/>
        <v>3375.8697277091051</v>
      </c>
      <c r="E85" s="54">
        <f t="shared" si="23"/>
        <v>0.2020239406622627</v>
      </c>
      <c r="I85" s="2"/>
      <c r="J85" s="2"/>
      <c r="K85" s="2"/>
      <c r="L85" s="2"/>
      <c r="M85" s="2"/>
      <c r="N85" s="2"/>
      <c r="O85" s="15"/>
      <c r="P85" s="15"/>
      <c r="Q85" s="15"/>
      <c r="R85" s="15"/>
      <c r="S85" s="15"/>
      <c r="T85" s="15"/>
    </row>
    <row r="86" spans="1:20">
      <c r="A86" s="3">
        <f t="shared" si="18"/>
        <v>97</v>
      </c>
      <c r="B86" s="54">
        <f t="shared" si="22"/>
        <v>0.78596971397961868</v>
      </c>
      <c r="C86" s="55">
        <f t="shared" si="24"/>
        <v>14125.894889933468</v>
      </c>
      <c r="D86" s="55">
        <f t="shared" si="25"/>
        <v>3023.3693235863029</v>
      </c>
      <c r="E86" s="54">
        <f t="shared" si="23"/>
        <v>0.22704762930438332</v>
      </c>
      <c r="I86" s="2"/>
      <c r="J86" s="2"/>
      <c r="K86" s="2"/>
      <c r="L86" s="2"/>
      <c r="M86" s="2"/>
      <c r="N86" s="2"/>
      <c r="O86" s="15"/>
      <c r="P86" s="15"/>
      <c r="Q86" s="15"/>
      <c r="R86" s="15"/>
      <c r="S86" s="15"/>
      <c r="T86" s="15"/>
    </row>
    <row r="87" spans="1:20">
      <c r="A87" s="3">
        <f t="shared" si="18"/>
        <v>98</v>
      </c>
      <c r="B87" s="54">
        <f t="shared" si="22"/>
        <v>0.76286550883957915</v>
      </c>
      <c r="C87" s="55">
        <f t="shared" si="24"/>
        <v>11102.525566347165</v>
      </c>
      <c r="D87" s="55">
        <f t="shared" si="25"/>
        <v>2632.7917507712991</v>
      </c>
      <c r="E87" s="54">
        <f t="shared" si="23"/>
        <v>0.25517425533812688</v>
      </c>
      <c r="I87" s="2"/>
      <c r="J87" s="2"/>
      <c r="K87" s="2"/>
      <c r="L87" s="2"/>
      <c r="M87" s="2"/>
      <c r="N87" s="2"/>
      <c r="O87" s="15"/>
      <c r="P87" s="15"/>
      <c r="Q87" s="15"/>
      <c r="R87" s="15"/>
      <c r="S87" s="15"/>
      <c r="T87" s="15"/>
    </row>
    <row r="88" spans="1:20">
      <c r="A88" s="3">
        <f t="shared" si="18"/>
        <v>99</v>
      </c>
      <c r="B88" s="54">
        <f t="shared" si="22"/>
        <v>0.73770610370652323</v>
      </c>
      <c r="C88" s="55">
        <f t="shared" si="24"/>
        <v>8469.7338155758662</v>
      </c>
      <c r="D88" s="55">
        <f t="shared" si="25"/>
        <v>2221.5594830560094</v>
      </c>
      <c r="E88" s="54">
        <f t="shared" si="23"/>
        <v>0.28678858300005461</v>
      </c>
      <c r="I88" s="2"/>
      <c r="J88" s="2"/>
      <c r="K88" s="2"/>
      <c r="L88" s="2"/>
      <c r="M88" s="2"/>
      <c r="N88" s="2"/>
      <c r="O88" s="15"/>
      <c r="P88" s="15"/>
      <c r="Q88" s="15"/>
      <c r="R88" s="15"/>
      <c r="S88" s="15"/>
      <c r="T88" s="15"/>
    </row>
    <row r="89" spans="1:20">
      <c r="A89" s="11">
        <f t="shared" si="18"/>
        <v>100</v>
      </c>
      <c r="B89" s="13">
        <f t="shared" si="22"/>
        <v>0.71041604742031894</v>
      </c>
      <c r="C89" s="12">
        <f t="shared" si="24"/>
        <v>6248.1743325198568</v>
      </c>
      <c r="D89" s="12">
        <f t="shared" si="25"/>
        <v>1809.3710196180109</v>
      </c>
      <c r="E89" s="13">
        <f t="shared" si="23"/>
        <v>0.32232308729206144</v>
      </c>
      <c r="I89" s="2"/>
      <c r="J89" s="2"/>
      <c r="K89" s="2"/>
      <c r="L89" s="2"/>
      <c r="M89" s="2"/>
      <c r="N89" s="2"/>
      <c r="O89" s="15"/>
      <c r="P89" s="15"/>
      <c r="Q89" s="15"/>
      <c r="R89" s="15"/>
      <c r="S89" s="15"/>
      <c r="T89" s="15"/>
    </row>
    <row r="90" spans="1:20">
      <c r="A90" s="3">
        <f t="shared" si="18"/>
        <v>101</v>
      </c>
      <c r="B90" s="54">
        <f t="shared" si="22"/>
        <v>0.68094524759475572</v>
      </c>
      <c r="C90" s="55">
        <f t="shared" si="24"/>
        <v>4438.8033129018459</v>
      </c>
      <c r="D90" s="55">
        <f t="shared" si="25"/>
        <v>1416.2212919734766</v>
      </c>
      <c r="E90" s="54">
        <f t="shared" si="23"/>
        <v>0.36226387011627709</v>
      </c>
      <c r="I90" s="2"/>
      <c r="J90" s="2"/>
      <c r="K90" s="2"/>
      <c r="L90" s="2"/>
      <c r="M90" s="2"/>
      <c r="N90" s="2"/>
      <c r="O90" s="15"/>
      <c r="P90" s="15"/>
      <c r="Q90" s="15"/>
      <c r="R90" s="15"/>
      <c r="S90" s="15"/>
      <c r="T90" s="15"/>
    </row>
    <row r="91" spans="1:20">
      <c r="A91" s="3">
        <f t="shared" si="18"/>
        <v>102</v>
      </c>
      <c r="B91" s="54">
        <f t="shared" si="22"/>
        <v>0.64927690140891381</v>
      </c>
      <c r="C91" s="55">
        <f t="shared" si="24"/>
        <v>3022.5820209283693</v>
      </c>
      <c r="D91" s="55">
        <f t="shared" si="25"/>
        <v>1060.0893321257049</v>
      </c>
      <c r="E91" s="54">
        <f t="shared" si="23"/>
        <v>0.40715731001069555</v>
      </c>
      <c r="I91" s="2"/>
      <c r="J91" s="2"/>
      <c r="K91" s="2"/>
      <c r="L91" s="2"/>
      <c r="M91" s="2"/>
      <c r="N91" s="2"/>
      <c r="O91" s="15"/>
      <c r="P91" s="15"/>
      <c r="Q91" s="15"/>
      <c r="R91" s="15"/>
      <c r="S91" s="15"/>
      <c r="T91" s="15"/>
    </row>
    <row r="92" spans="1:20">
      <c r="A92" s="3">
        <f t="shared" si="18"/>
        <v>103</v>
      </c>
      <c r="B92" s="54">
        <f t="shared" si="22"/>
        <v>0.61543630846802344</v>
      </c>
      <c r="C92" s="55">
        <f t="shared" si="24"/>
        <v>1962.4926888026644</v>
      </c>
      <c r="D92" s="55">
        <f t="shared" si="25"/>
        <v>754.70343301046705</v>
      </c>
      <c r="E92" s="54">
        <f t="shared" si="23"/>
        <v>0.45761753645202163</v>
      </c>
      <c r="I92" s="2"/>
      <c r="J92" s="2"/>
      <c r="K92" s="2"/>
      <c r="L92" s="2"/>
      <c r="M92" s="2"/>
      <c r="N92" s="2"/>
      <c r="O92" s="15"/>
      <c r="P92" s="15"/>
      <c r="Q92" s="15"/>
      <c r="R92" s="15"/>
      <c r="S92" s="15"/>
      <c r="T92" s="15"/>
    </row>
    <row r="93" spans="1:20">
      <c r="A93" s="3">
        <f t="shared" ref="A93:A119" si="26">A92+1</f>
        <v>104</v>
      </c>
      <c r="B93" s="54">
        <f t="shared" si="22"/>
        <v>0.5795003040725234</v>
      </c>
      <c r="C93" s="55">
        <f t="shared" si="24"/>
        <v>1207.7892557921973</v>
      </c>
      <c r="D93" s="55">
        <f t="shared" si="25"/>
        <v>507.87501480509218</v>
      </c>
      <c r="E93" s="54">
        <f t="shared" si="23"/>
        <v>0.51433483097207255</v>
      </c>
      <c r="I93" s="2"/>
      <c r="J93" s="2"/>
      <c r="K93" s="2"/>
      <c r="L93" s="2"/>
      <c r="M93" s="2"/>
      <c r="N93" s="2"/>
      <c r="O93" s="15"/>
      <c r="P93" s="15"/>
      <c r="Q93" s="15"/>
      <c r="R93" s="15"/>
      <c r="S93" s="15"/>
      <c r="T93" s="15"/>
    </row>
    <row r="94" spans="1:20">
      <c r="A94" s="3">
        <f t="shared" si="26"/>
        <v>105</v>
      </c>
      <c r="B94" s="54">
        <f t="shared" si="22"/>
        <v>0.54160687757970616</v>
      </c>
      <c r="C94" s="55">
        <f t="shared" si="24"/>
        <v>699.91424098710513</v>
      </c>
      <c r="D94" s="55">
        <f t="shared" si="25"/>
        <v>320.83587435250911</v>
      </c>
      <c r="E94" s="54">
        <f t="shared" si="23"/>
        <v>0.57808507001260956</v>
      </c>
      <c r="I94" s="2"/>
      <c r="J94" s="2"/>
      <c r="K94" s="2"/>
      <c r="L94" s="2"/>
      <c r="M94" s="2"/>
      <c r="N94" s="2"/>
      <c r="O94" s="15"/>
      <c r="P94" s="15"/>
      <c r="Q94" s="15"/>
      <c r="R94" s="15"/>
      <c r="S94" s="15"/>
      <c r="T94" s="15"/>
    </row>
    <row r="95" spans="1:20">
      <c r="A95" s="3">
        <f t="shared" si="26"/>
        <v>106</v>
      </c>
      <c r="B95" s="54">
        <f t="shared" si="22"/>
        <v>0.50196432812526581</v>
      </c>
      <c r="C95" s="55">
        <f t="shared" si="24"/>
        <v>379.07836663459602</v>
      </c>
      <c r="D95" s="55">
        <f t="shared" si="25"/>
        <v>188.79454902003786</v>
      </c>
      <c r="E95" s="54">
        <f t="shared" si="23"/>
        <v>0.64974033869417325</v>
      </c>
      <c r="I95" s="2"/>
      <c r="J95" s="2"/>
      <c r="K95" s="2"/>
      <c r="L95" s="2"/>
      <c r="M95" s="2"/>
      <c r="N95" s="2"/>
      <c r="O95" s="15"/>
      <c r="P95" s="15"/>
      <c r="Q95" s="15"/>
      <c r="R95" s="15"/>
      <c r="S95" s="15"/>
      <c r="T95" s="15"/>
    </row>
    <row r="96" spans="1:20">
      <c r="A96" s="3">
        <f t="shared" si="26"/>
        <v>107</v>
      </c>
      <c r="B96" s="54">
        <f t="shared" si="22"/>
        <v>0.46085906766840012</v>
      </c>
      <c r="C96" s="55">
        <f t="shared" si="24"/>
        <v>190.28381761455816</v>
      </c>
      <c r="D96" s="55">
        <f t="shared" si="25"/>
        <v>102.58979483632899</v>
      </c>
      <c r="E96" s="54">
        <f t="shared" si="23"/>
        <v>0.73028086069225073</v>
      </c>
      <c r="I96" s="2"/>
      <c r="J96" s="2"/>
      <c r="K96" s="2"/>
      <c r="L96" s="2"/>
      <c r="M96" s="2"/>
      <c r="N96" s="2"/>
      <c r="O96" s="15"/>
      <c r="P96" s="15"/>
      <c r="Q96" s="15"/>
      <c r="R96" s="15"/>
      <c r="S96" s="15"/>
      <c r="T96" s="15"/>
    </row>
    <row r="97" spans="1:20">
      <c r="A97" s="3">
        <f t="shared" si="26"/>
        <v>108</v>
      </c>
      <c r="B97" s="54">
        <f t="shared" si="22"/>
        <v>0.4186609296108405</v>
      </c>
      <c r="C97" s="55">
        <f t="shared" si="24"/>
        <v>87.694022778229169</v>
      </c>
      <c r="D97" s="55">
        <f t="shared" si="25"/>
        <v>50.979961680581525</v>
      </c>
      <c r="E97" s="54">
        <f t="shared" si="23"/>
        <v>0.8208084074180898</v>
      </c>
      <c r="I97" s="2"/>
      <c r="J97" s="2"/>
      <c r="K97" s="2"/>
      <c r="L97" s="2"/>
      <c r="M97" s="2"/>
      <c r="N97" s="2"/>
      <c r="O97" s="15"/>
      <c r="P97" s="15"/>
      <c r="Q97" s="15"/>
      <c r="R97" s="15"/>
      <c r="S97" s="15"/>
      <c r="T97" s="15"/>
    </row>
    <row r="98" spans="1:20">
      <c r="A98" s="3">
        <f t="shared" si="26"/>
        <v>109</v>
      </c>
      <c r="B98" s="54">
        <f t="shared" si="22"/>
        <v>0.37582461629525421</v>
      </c>
      <c r="C98" s="55">
        <f t="shared" si="24"/>
        <v>36.714061097647644</v>
      </c>
      <c r="D98" s="55">
        <f t="shared" si="25"/>
        <v>22.916013172983696</v>
      </c>
      <c r="E98" s="54">
        <f t="shared" si="23"/>
        <v>0.92256136993793325</v>
      </c>
      <c r="I98" s="2"/>
      <c r="J98" s="2"/>
      <c r="K98" s="2"/>
      <c r="L98" s="2"/>
      <c r="M98" s="2"/>
      <c r="N98" s="2"/>
      <c r="O98" s="15"/>
      <c r="P98" s="15"/>
      <c r="Q98" s="15"/>
      <c r="R98" s="15"/>
      <c r="S98" s="15"/>
      <c r="T98" s="15"/>
    </row>
    <row r="99" spans="1:20">
      <c r="A99" s="3">
        <f t="shared" si="26"/>
        <v>110</v>
      </c>
      <c r="B99" s="54">
        <f t="shared" si="22"/>
        <v>0.33288577560404881</v>
      </c>
      <c r="C99" s="55">
        <f t="shared" si="24"/>
        <v>13.798047924663946</v>
      </c>
      <c r="D99" s="55">
        <f t="shared" si="25"/>
        <v>9.2048740394403517</v>
      </c>
      <c r="E99" s="54">
        <f t="shared" si="23"/>
        <v>1.0369316998102371</v>
      </c>
      <c r="I99" s="2"/>
      <c r="J99" s="2"/>
      <c r="K99" s="2"/>
      <c r="L99" s="2"/>
      <c r="M99" s="2"/>
      <c r="N99" s="2"/>
      <c r="O99" s="15"/>
      <c r="P99" s="15"/>
      <c r="Q99" s="15"/>
      <c r="R99" s="15"/>
      <c r="S99" s="15"/>
      <c r="T99" s="15"/>
    </row>
    <row r="100" spans="1:20">
      <c r="A100" s="3">
        <f t="shared" si="26"/>
        <v>111</v>
      </c>
      <c r="B100" s="54">
        <f t="shared" si="22"/>
        <v>0.29045021009772864</v>
      </c>
      <c r="C100" s="55">
        <f t="shared" si="24"/>
        <v>4.5931738852235933</v>
      </c>
      <c r="D100" s="55">
        <f t="shared" si="25"/>
        <v>3.2590855652449999</v>
      </c>
      <c r="E100" s="54">
        <f t="shared" si="23"/>
        <v>1.1654839505867065</v>
      </c>
      <c r="I100" s="2"/>
      <c r="J100" s="2"/>
      <c r="K100" s="2"/>
      <c r="L100" s="2"/>
      <c r="M100" s="2"/>
      <c r="N100" s="2"/>
      <c r="O100" s="15"/>
      <c r="P100" s="15"/>
      <c r="Q100" s="15"/>
      <c r="R100" s="15"/>
      <c r="S100" s="15"/>
      <c r="T100" s="15"/>
    </row>
    <row r="101" spans="1:20">
      <c r="A101" s="3">
        <f t="shared" si="26"/>
        <v>112</v>
      </c>
      <c r="B101" s="54">
        <f t="shared" si="22"/>
        <v>0.24917498035243041</v>
      </c>
      <c r="C101" s="55">
        <f t="shared" si="24"/>
        <v>1.3340883199785931</v>
      </c>
      <c r="D101" s="55">
        <f t="shared" si="25"/>
        <v>1.0016668890595204</v>
      </c>
      <c r="E101" s="54">
        <f t="shared" si="23"/>
        <v>1.3099766804594586</v>
      </c>
      <c r="I101" s="2"/>
      <c r="J101" s="2"/>
      <c r="K101" s="2"/>
      <c r="L101" s="2"/>
      <c r="M101" s="2"/>
      <c r="N101" s="2"/>
      <c r="O101" s="15"/>
      <c r="P101" s="15"/>
      <c r="Q101" s="15"/>
      <c r="R101" s="15"/>
      <c r="S101" s="15"/>
      <c r="T101" s="15"/>
    </row>
    <row r="102" spans="1:20">
      <c r="A102" s="3">
        <f t="shared" si="26"/>
        <v>113</v>
      </c>
      <c r="B102" s="54">
        <f t="shared" si="22"/>
        <v>0.20974075640169373</v>
      </c>
      <c r="C102" s="55">
        <f t="shared" si="24"/>
        <v>0.33242143091907284</v>
      </c>
      <c r="D102" s="55">
        <f t="shared" si="25"/>
        <v>0.2626991085539731</v>
      </c>
      <c r="E102" s="54">
        <f t="shared" si="23"/>
        <v>1.4723865088364316</v>
      </c>
      <c r="I102" s="2"/>
      <c r="J102" s="2"/>
      <c r="K102" s="2"/>
      <c r="L102" s="2"/>
      <c r="M102" s="2"/>
      <c r="N102" s="2"/>
      <c r="O102" s="15"/>
      <c r="P102" s="15"/>
      <c r="Q102" s="15"/>
      <c r="R102" s="15"/>
      <c r="S102" s="15"/>
      <c r="T102" s="15"/>
    </row>
    <row r="103" spans="1:20">
      <c r="A103" s="3">
        <f t="shared" si="26"/>
        <v>114</v>
      </c>
      <c r="B103" s="54">
        <f t="shared" si="22"/>
        <v>0.17281576109589539</v>
      </c>
      <c r="C103" s="55">
        <f t="shared" si="24"/>
        <v>6.9722322365099718E-2</v>
      </c>
      <c r="D103" s="55">
        <f t="shared" si="25"/>
        <v>5.7673206160201641E-2</v>
      </c>
      <c r="E103" s="54">
        <f t="shared" si="23"/>
        <v>1.6549351559321492</v>
      </c>
      <c r="I103" s="2"/>
      <c r="J103" s="2"/>
      <c r="K103" s="2"/>
      <c r="L103" s="2"/>
      <c r="M103" s="2"/>
      <c r="N103" s="2"/>
      <c r="O103" s="15"/>
      <c r="P103" s="15"/>
      <c r="Q103" s="15"/>
      <c r="R103" s="15"/>
      <c r="S103" s="15"/>
      <c r="T103" s="15"/>
    </row>
    <row r="104" spans="1:20">
      <c r="A104" s="3">
        <f t="shared" si="26"/>
        <v>115</v>
      </c>
      <c r="B104" s="54">
        <f t="shared" si="22"/>
        <v>0.13901303690029859</v>
      </c>
      <c r="C104" s="55">
        <f t="shared" si="24"/>
        <v>1.2049116204898076E-2</v>
      </c>
      <c r="D104" s="55">
        <f t="shared" si="25"/>
        <v>1.0374131969290594E-2</v>
      </c>
      <c r="E104" s="54">
        <f t="shared" si="23"/>
        <v>1.8601198352677362</v>
      </c>
      <c r="I104" s="2"/>
      <c r="J104" s="2"/>
      <c r="K104" s="2"/>
      <c r="L104" s="2"/>
      <c r="M104" s="2"/>
      <c r="N104" s="2"/>
      <c r="O104" s="15"/>
      <c r="P104" s="15"/>
      <c r="Q104" s="15"/>
      <c r="R104" s="15"/>
      <c r="S104" s="15"/>
      <c r="T104" s="15"/>
    </row>
    <row r="105" spans="1:20">
      <c r="A105" s="3">
        <f t="shared" si="26"/>
        <v>116</v>
      </c>
      <c r="B105" s="54">
        <f t="shared" ref="B105:B119" si="27">EXP(-(A+B/LN(cc)*cc^x*(cc-1)))</f>
        <v>0.10884444381859706</v>
      </c>
      <c r="C105" s="55">
        <f t="shared" si="24"/>
        <v>1.6749842356074821E-3</v>
      </c>
      <c r="D105" s="55">
        <f t="shared" si="25"/>
        <v>1.4926715080778679E-3</v>
      </c>
      <c r="E105" s="54">
        <f t="shared" ref="E105:E119" si="28">A+B*cc^x</f>
        <v>2.0907474148409353</v>
      </c>
      <c r="I105" s="2"/>
      <c r="J105" s="2"/>
      <c r="K105" s="2"/>
      <c r="L105" s="2"/>
      <c r="M105" s="2"/>
      <c r="N105" s="2"/>
      <c r="O105" s="15"/>
      <c r="P105" s="15"/>
      <c r="Q105" s="15"/>
      <c r="R105" s="15"/>
      <c r="S105" s="15"/>
      <c r="T105" s="15"/>
    </row>
    <row r="106" spans="1:20">
      <c r="A106" s="3">
        <f t="shared" si="26"/>
        <v>117</v>
      </c>
      <c r="B106" s="54">
        <f t="shared" si="27"/>
        <v>8.2676501105341887E-2</v>
      </c>
      <c r="C106" s="55">
        <f t="shared" ref="C106:C119" si="29">C105*B105</f>
        <v>1.8231272752961434E-4</v>
      </c>
      <c r="D106" s="55">
        <f t="shared" si="25"/>
        <v>1.6723974911049427E-4</v>
      </c>
      <c r="E106" s="54">
        <f t="shared" si="28"/>
        <v>2.3499728142812115</v>
      </c>
      <c r="I106" s="2"/>
      <c r="J106" s="2"/>
      <c r="K106" s="2"/>
      <c r="L106" s="2"/>
      <c r="M106" s="2"/>
      <c r="N106" s="2"/>
      <c r="O106" s="15"/>
      <c r="P106" s="15"/>
      <c r="Q106" s="15"/>
      <c r="R106" s="15"/>
      <c r="S106" s="15"/>
      <c r="T106" s="15"/>
    </row>
    <row r="107" spans="1:20">
      <c r="A107" s="3">
        <f t="shared" si="26"/>
        <v>118</v>
      </c>
      <c r="B107" s="54">
        <f t="shared" si="27"/>
        <v>6.0694496838821117E-2</v>
      </c>
      <c r="C107" s="55">
        <f t="shared" si="29"/>
        <v>1.5072978419120053E-5</v>
      </c>
      <c r="D107" s="55">
        <f t="shared" si="25"/>
        <v>1.4158131578109152E-5</v>
      </c>
      <c r="E107" s="54">
        <f t="shared" si="28"/>
        <v>2.6413421632520819</v>
      </c>
      <c r="I107" s="2"/>
      <c r="J107" s="2"/>
      <c r="K107" s="2"/>
      <c r="L107" s="2"/>
      <c r="M107" s="2"/>
      <c r="N107" s="2"/>
      <c r="O107" s="15"/>
      <c r="P107" s="15"/>
      <c r="Q107" s="15"/>
      <c r="R107" s="15"/>
      <c r="S107" s="15"/>
      <c r="T107" s="15"/>
    </row>
    <row r="108" spans="1:20">
      <c r="A108" s="3">
        <f t="shared" si="26"/>
        <v>119</v>
      </c>
      <c r="B108" s="54">
        <f t="shared" si="27"/>
        <v>4.2881668792276589E-2</v>
      </c>
      <c r="C108" s="55">
        <f t="shared" si="29"/>
        <v>9.1484684101090099E-7</v>
      </c>
      <c r="D108" s="55">
        <f t="shared" si="25"/>
        <v>8.7561668177901099E-7</v>
      </c>
      <c r="E108" s="54">
        <f t="shared" si="28"/>
        <v>2.9688413114953405</v>
      </c>
      <c r="I108" s="2"/>
      <c r="J108" s="2"/>
      <c r="K108" s="2"/>
      <c r="L108" s="2"/>
      <c r="M108" s="2"/>
      <c r="N108" s="2"/>
      <c r="O108" s="15"/>
      <c r="P108" s="15"/>
      <c r="Q108" s="15"/>
      <c r="R108" s="15"/>
      <c r="S108" s="15"/>
      <c r="T108" s="15"/>
    </row>
    <row r="109" spans="1:20">
      <c r="A109" s="3">
        <f t="shared" si="26"/>
        <v>120</v>
      </c>
      <c r="B109" s="54">
        <f t="shared" si="27"/>
        <v>2.9019185172469705E-2</v>
      </c>
      <c r="C109" s="55">
        <f t="shared" si="29"/>
        <v>3.9230159231889976E-8</v>
      </c>
      <c r="D109" s="55">
        <f t="shared" si="25"/>
        <v>3.809173197679429E-8</v>
      </c>
      <c r="E109" s="54">
        <f t="shared" si="28"/>
        <v>3.3369503541207632</v>
      </c>
      <c r="I109" s="2"/>
      <c r="J109" s="2"/>
      <c r="K109" s="2"/>
      <c r="L109" s="2"/>
      <c r="M109" s="2"/>
      <c r="N109" s="2"/>
      <c r="O109" s="15"/>
      <c r="P109" s="15"/>
      <c r="Q109" s="15"/>
      <c r="R109" s="15"/>
      <c r="S109" s="15"/>
      <c r="T109" s="15"/>
    </row>
    <row r="110" spans="1:20">
      <c r="A110" s="3">
        <f t="shared" si="26"/>
        <v>121</v>
      </c>
      <c r="B110" s="54">
        <f t="shared" si="27"/>
        <v>1.8709838028080496E-2</v>
      </c>
      <c r="C110" s="55">
        <f t="shared" si="29"/>
        <v>1.1384272550956871E-9</v>
      </c>
      <c r="D110" s="55">
        <f t="shared" si="25"/>
        <v>1.1171274655460945E-9</v>
      </c>
      <c r="E110" s="54">
        <f t="shared" si="28"/>
        <v>3.7507049180317384</v>
      </c>
    </row>
    <row r="111" spans="1:20">
      <c r="A111" s="3">
        <f t="shared" si="26"/>
        <v>122</v>
      </c>
      <c r="B111" s="54">
        <f t="shared" si="27"/>
        <v>1.1424009584893121E-2</v>
      </c>
      <c r="C111" s="55">
        <f t="shared" si="29"/>
        <v>2.1299789549592581E-11</v>
      </c>
      <c r="D111" s="55">
        <f t="shared" si="25"/>
        <v>2.105646054962183E-11</v>
      </c>
      <c r="E111" s="54">
        <f t="shared" si="28"/>
        <v>4.2157650478676736</v>
      </c>
    </row>
    <row r="112" spans="1:20">
      <c r="A112" s="3">
        <f t="shared" si="26"/>
        <v>123</v>
      </c>
      <c r="B112" s="54">
        <f t="shared" si="27"/>
        <v>6.5614512678834518E-3</v>
      </c>
      <c r="C112" s="55">
        <f t="shared" si="29"/>
        <v>2.4332899997075198E-13</v>
      </c>
      <c r="D112" s="55">
        <f t="shared" si="25"/>
        <v>2.4173240859538106E-13</v>
      </c>
      <c r="E112" s="54">
        <f t="shared" si="28"/>
        <v>4.7384926338032658</v>
      </c>
    </row>
    <row r="113" spans="1:5">
      <c r="A113" s="3">
        <f t="shared" si="26"/>
        <v>124</v>
      </c>
      <c r="B113" s="54">
        <f t="shared" si="27"/>
        <v>3.5181936771224369E-3</v>
      </c>
      <c r="C113" s="55">
        <f t="shared" si="29"/>
        <v>1.596591375370903E-15</v>
      </c>
      <c r="D113" s="55">
        <f t="shared" si="25"/>
        <v>1.5909742576891248E-15</v>
      </c>
      <c r="E113" s="54">
        <f t="shared" si="28"/>
        <v>5.3260384403948713</v>
      </c>
    </row>
    <row r="114" spans="1:5">
      <c r="A114" s="3">
        <f t="shared" si="26"/>
        <v>125</v>
      </c>
      <c r="B114" s="54">
        <f t="shared" si="27"/>
        <v>1.746124634852815E-3</v>
      </c>
      <c r="C114" s="55">
        <f t="shared" si="29"/>
        <v>5.6171176817781258E-18</v>
      </c>
      <c r="D114" s="55">
        <f t="shared" si="25"/>
        <v>5.6073094942171059E-18</v>
      </c>
      <c r="E114" s="54">
        <f t="shared" si="28"/>
        <v>5.9864399270038362</v>
      </c>
    </row>
    <row r="115" spans="1:5">
      <c r="A115" s="3">
        <f t="shared" si="26"/>
        <v>126</v>
      </c>
      <c r="B115" s="54">
        <f t="shared" si="27"/>
        <v>7.9451923687661418E-4</v>
      </c>
      <c r="C115" s="55">
        <f t="shared" si="29"/>
        <v>9.8081875610201212E-21</v>
      </c>
      <c r="D115" s="55">
        <f t="shared" si="25"/>
        <v>9.8003947673239974E-21</v>
      </c>
      <c r="E115" s="54">
        <f t="shared" si="28"/>
        <v>6.728731197952313</v>
      </c>
    </row>
    <row r="116" spans="1:5">
      <c r="A116" s="3">
        <f t="shared" si="26"/>
        <v>127</v>
      </c>
      <c r="B116" s="54">
        <f t="shared" si="27"/>
        <v>3.2789078541298986E-4</v>
      </c>
      <c r="C116" s="55">
        <f t="shared" si="29"/>
        <v>7.7927936961244064E-24</v>
      </c>
      <c r="D116" s="55">
        <f t="shared" si="25"/>
        <v>7.7902385108788233E-24</v>
      </c>
      <c r="E116" s="54">
        <f t="shared" si="28"/>
        <v>7.5630665864983992</v>
      </c>
    </row>
    <row r="117" spans="1:5">
      <c r="A117" s="3">
        <f t="shared" si="26"/>
        <v>128</v>
      </c>
      <c r="B117" s="54">
        <f t="shared" si="27"/>
        <v>1.2125271781921346E-4</v>
      </c>
      <c r="C117" s="55">
        <f t="shared" si="29"/>
        <v>2.555185245583628E-27</v>
      </c>
      <c r="D117" s="55">
        <f t="shared" si="25"/>
        <v>2.5548754224280693E-27</v>
      </c>
      <c r="E117" s="54">
        <f t="shared" si="28"/>
        <v>8.5008595632242034</v>
      </c>
    </row>
    <row r="118" spans="1:5">
      <c r="A118" s="3">
        <f t="shared" si="26"/>
        <v>129</v>
      </c>
      <c r="B118" s="54">
        <f t="shared" si="27"/>
        <v>3.9635201751391861E-5</v>
      </c>
      <c r="C118" s="55">
        <f t="shared" si="29"/>
        <v>3.0982315555856932E-31</v>
      </c>
      <c r="D118" s="55">
        <f t="shared" si="25"/>
        <v>3.0981087565529149E-31</v>
      </c>
      <c r="E118" s="54">
        <f t="shared" si="28"/>
        <v>9.5549388690640047</v>
      </c>
    </row>
    <row r="119" spans="1:5">
      <c r="A119" s="3">
        <f t="shared" si="26"/>
        <v>130</v>
      </c>
      <c r="B119" s="54">
        <f t="shared" si="27"/>
        <v>1.1278594268633149E-5</v>
      </c>
      <c r="C119" s="55">
        <f t="shared" si="29"/>
        <v>1.227990327781676E-35</v>
      </c>
      <c r="D119" s="55">
        <f t="shared" si="25"/>
        <v>1.227990327781676E-35</v>
      </c>
      <c r="E119" s="54">
        <f t="shared" si="28"/>
        <v>10.739724008827944</v>
      </c>
    </row>
  </sheetData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9"/>
  <sheetViews>
    <sheetView zoomScale="90" zoomScaleNormal="90" zoomScalePageLayoutView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Q33" sqref="Q33"/>
    </sheetView>
  </sheetViews>
  <sheetFormatPr baseColWidth="10" defaultColWidth="11.1640625" defaultRowHeight="15"/>
  <cols>
    <col min="1" max="1" width="11.1640625" style="38"/>
    <col min="2" max="2" width="12.6640625" style="58" customWidth="1"/>
    <col min="3" max="6" width="11.1640625" style="38"/>
    <col min="7" max="7" width="11.1640625" style="58"/>
    <col min="8" max="11" width="11.1640625" style="38"/>
    <col min="12" max="12" width="11.1640625" style="58"/>
    <col min="13" max="16384" width="11.1640625" style="38"/>
  </cols>
  <sheetData>
    <row r="1" spans="1:12" ht="16">
      <c r="A1" s="1" t="s">
        <v>78</v>
      </c>
      <c r="D1" s="58" t="s">
        <v>18</v>
      </c>
    </row>
    <row r="2" spans="1:12" ht="16">
      <c r="A2" s="1" t="s">
        <v>16</v>
      </c>
      <c r="D2" s="59">
        <f>i</f>
        <v>0.05</v>
      </c>
    </row>
    <row r="3" spans="1:12">
      <c r="A3" s="3"/>
    </row>
    <row r="4" spans="1:12">
      <c r="A4" s="3"/>
    </row>
    <row r="5" spans="1:12">
      <c r="A5" s="3"/>
    </row>
    <row r="6" spans="1:12">
      <c r="A6" s="3"/>
    </row>
    <row r="7" spans="1:12">
      <c r="A7" s="3"/>
    </row>
    <row r="8" spans="1:12" s="39" customFormat="1" ht="30.5" customHeight="1">
      <c r="A8" s="43" t="s">
        <v>4</v>
      </c>
      <c r="B8" s="44" t="s">
        <v>26</v>
      </c>
      <c r="C8" s="78" t="s">
        <v>31</v>
      </c>
      <c r="D8" s="79" t="s">
        <v>32</v>
      </c>
      <c r="E8" s="79" t="s">
        <v>33</v>
      </c>
      <c r="F8" s="79" t="s">
        <v>34</v>
      </c>
      <c r="G8" s="79" t="s">
        <v>35</v>
      </c>
      <c r="H8" s="56" t="s">
        <v>36</v>
      </c>
      <c r="I8" s="44" t="s">
        <v>37</v>
      </c>
      <c r="J8" s="44" t="s">
        <v>38</v>
      </c>
      <c r="K8" s="44" t="s">
        <v>39</v>
      </c>
      <c r="L8" s="43" t="s">
        <v>40</v>
      </c>
    </row>
    <row r="9" spans="1:12">
      <c r="A9" s="11">
        <f t="shared" ref="A9:A40" si="0">x</f>
        <v>20</v>
      </c>
      <c r="B9" s="45">
        <f>1+v*'Life Table Functions '!B9*AnnuitiesAnnual!B10</f>
        <v>19.966393800426779</v>
      </c>
      <c r="C9" s="57">
        <f>v^10*'Life Table Functions '!C19/'Life Table Functions '!C9</f>
        <v>0.61223903542042846</v>
      </c>
      <c r="D9" s="46">
        <f>v^15*'Life Table Functions '!C24/'Life Table Functions '!C9</f>
        <v>0.47888498659408651</v>
      </c>
      <c r="E9" s="46">
        <f>v^20*'Life Table Functions '!C29/'Life Table Functions '!C9</f>
        <v>0.37439544033037819</v>
      </c>
      <c r="F9" s="46">
        <f>v^25*'Life Table Functions '!C34/'Life Table Functions '!C9</f>
        <v>0.2924499554678342</v>
      </c>
      <c r="G9" s="46">
        <f>v^30*'Life Table Functions '!C39/'Life Table Functions '!C9</f>
        <v>0.22808348858314723</v>
      </c>
      <c r="H9" s="57">
        <f>B9-C9*B19</f>
        <v>8.0991436950347957</v>
      </c>
      <c r="I9" s="46">
        <f>$B9-D9*$B19</f>
        <v>10.683993334525864</v>
      </c>
      <c r="J9" s="46">
        <f t="shared" ref="J9:L9" si="1">$B9-E9*$B19</f>
        <v>12.709351907193213</v>
      </c>
      <c r="K9" s="46">
        <f t="shared" si="1"/>
        <v>14.29773080434018</v>
      </c>
      <c r="L9" s="46">
        <f t="shared" si="1"/>
        <v>15.54536925391481</v>
      </c>
    </row>
    <row r="10" spans="1:12">
      <c r="A10" s="3">
        <f t="shared" si="0"/>
        <v>21</v>
      </c>
      <c r="B10" s="60">
        <f>1+v*'Life Table Functions '!B10*AnnuitiesAnnual!B11</f>
        <v>19.919686221562475</v>
      </c>
      <c r="C10" s="60">
        <f>v^10*'Life Table Functions '!C20/'Life Table Functions '!C10</f>
        <v>0.61219873584615503</v>
      </c>
      <c r="D10" s="60">
        <f>v^15*'Life Table Functions '!C25/'Life Table Functions '!C10</f>
        <v>0.47881715611403136</v>
      </c>
      <c r="E10" s="60">
        <f>v^20*'Life Table Functions '!C30/'Life Table Functions '!C10</f>
        <v>0.37429148916423954</v>
      </c>
      <c r="F10" s="60">
        <f>v^25*'Life Table Functions '!C35/'Life Table Functions '!C10</f>
        <v>0.2922974111755311</v>
      </c>
      <c r="G10" s="60">
        <f>v^30*'Life Table Functions '!C40/'Life Table Functions '!C10</f>
        <v>0.22786472735131202</v>
      </c>
      <c r="H10" s="60">
        <f t="shared" ref="H10:H73" si="2">B10-C10*B20</f>
        <v>8.0989736869002105</v>
      </c>
      <c r="I10" s="60">
        <f t="shared" ref="I10:I73" si="3">$B10-D10*$B20</f>
        <v>10.674387876956271</v>
      </c>
      <c r="J10" s="60">
        <f t="shared" ref="J10:J73" si="4">$B10-E10*$B20</f>
        <v>12.692634222727612</v>
      </c>
      <c r="K10" s="60">
        <f t="shared" ref="K10:K73" si="5">$B10-F10*$B20</f>
        <v>14.275826687360155</v>
      </c>
      <c r="L10" s="60">
        <f t="shared" ref="L10:L73" si="6">$B10-G10*$B20</f>
        <v>15.519932871719014</v>
      </c>
    </row>
    <row r="11" spans="1:12">
      <c r="A11" s="3">
        <f t="shared" si="0"/>
        <v>22</v>
      </c>
      <c r="B11" s="60">
        <f>1+v*'Life Table Functions '!B11*AnnuitiesAnnual!B12</f>
        <v>19.870704123913715</v>
      </c>
      <c r="C11" s="60">
        <f>v^10*'Life Table Functions '!C21/'Life Table Functions '!C11</f>
        <v>0.61215344229109936</v>
      </c>
      <c r="D11" s="60">
        <f>v^15*'Life Table Functions '!C26/'Life Table Functions '!C11</f>
        <v>0.47874092612295543</v>
      </c>
      <c r="E11" s="60">
        <f>v^20*'Life Table Functions '!C31/'Life Table Functions '!C11</f>
        <v>0.37417468250546687</v>
      </c>
      <c r="F11" s="60">
        <f>v^25*'Life Table Functions '!C36/'Life Table Functions '!C11</f>
        <v>0.29212604636872186</v>
      </c>
      <c r="G11" s="60">
        <f>v^30*'Life Table Functions '!C41/'Life Table Functions '!C11</f>
        <v>0.22761909017640883</v>
      </c>
      <c r="H11" s="60">
        <f t="shared" si="2"/>
        <v>8.0987826048746072</v>
      </c>
      <c r="I11" s="60">
        <f t="shared" si="3"/>
        <v>10.664351237652287</v>
      </c>
      <c r="J11" s="60">
        <f t="shared" si="4"/>
        <v>12.675196114712449</v>
      </c>
      <c r="K11" s="60">
        <f t="shared" si="5"/>
        <v>14.253019644922468</v>
      </c>
      <c r="L11" s="60">
        <f t="shared" si="6"/>
        <v>15.493510628499909</v>
      </c>
    </row>
    <row r="12" spans="1:12">
      <c r="A12" s="3">
        <f t="shared" si="0"/>
        <v>23</v>
      </c>
      <c r="B12" s="60">
        <f>1+v*'Life Table Functions '!B12*AnnuitiesAnnual!B13</f>
        <v>19.819341848682857</v>
      </c>
      <c r="C12" s="60">
        <f>v^10*'Life Table Functions '!C22/'Life Table Functions '!C12</f>
        <v>0.61210253633530798</v>
      </c>
      <c r="D12" s="60">
        <f>v^15*'Life Table Functions '!C27/'Life Table Functions '!C12</f>
        <v>0.47865525809970416</v>
      </c>
      <c r="E12" s="60">
        <f>v^20*'Life Table Functions '!C32/'Life Table Functions '!C12</f>
        <v>0.37404343533314982</v>
      </c>
      <c r="F12" s="60">
        <f>v^25*'Life Table Functions '!C37/'Life Table Functions '!C12</f>
        <v>0.29193355224779716</v>
      </c>
      <c r="G12" s="60">
        <f>v^30*'Life Table Functions '!C42/'Life Table Functions '!C12</f>
        <v>0.22734331006129382</v>
      </c>
      <c r="H12" s="60">
        <f t="shared" si="2"/>
        <v>8.0985678376696963</v>
      </c>
      <c r="I12" s="60">
        <f t="shared" si="3"/>
        <v>10.653867477414195</v>
      </c>
      <c r="J12" s="60">
        <f t="shared" si="4"/>
        <v>12.657014761965348</v>
      </c>
      <c r="K12" s="60">
        <f t="shared" si="5"/>
        <v>14.22928627953824</v>
      </c>
      <c r="L12" s="60">
        <f t="shared" si="6"/>
        <v>15.466084997147059</v>
      </c>
    </row>
    <row r="13" spans="1:12">
      <c r="A13" s="3">
        <f t="shared" si="0"/>
        <v>24</v>
      </c>
      <c r="B13" s="60">
        <f>1+v*'Life Table Functions '!B13*AnnuitiesAnnual!B14</f>
        <v>19.765489443250747</v>
      </c>
      <c r="C13" s="60">
        <f>v^10*'Life Table Functions '!C23/'Life Table Functions '!C13</f>
        <v>0.61204532309419546</v>
      </c>
      <c r="D13" s="60">
        <f>v^15*'Life Table Functions '!C28/'Life Table Functions '!C13</f>
        <v>0.47855898554045151</v>
      </c>
      <c r="E13" s="60">
        <f>v^20*'Life Table Functions '!C33/'Life Table Functions '!C13</f>
        <v>0.37389596846429285</v>
      </c>
      <c r="F13" s="60">
        <f>v^25*'Life Table Functions '!C38/'Life Table Functions '!C13</f>
        <v>0.29171734026207669</v>
      </c>
      <c r="G13" s="60">
        <f>v^30*'Life Table Functions '!C43/'Life Table Functions '!C13</f>
        <v>0.22703373204049782</v>
      </c>
      <c r="H13" s="60">
        <f t="shared" si="2"/>
        <v>8.0983264506908803</v>
      </c>
      <c r="I13" s="60">
        <f t="shared" si="3"/>
        <v>10.642920451746104</v>
      </c>
      <c r="J13" s="60">
        <f t="shared" si="4"/>
        <v>12.638067597626158</v>
      </c>
      <c r="K13" s="60">
        <f t="shared" si="5"/>
        <v>14.20460427973503</v>
      </c>
      <c r="L13" s="60">
        <f t="shared" si="6"/>
        <v>15.437640742219196</v>
      </c>
    </row>
    <row r="14" spans="1:12">
      <c r="A14" s="3">
        <f t="shared" si="0"/>
        <v>25</v>
      </c>
      <c r="B14" s="60">
        <f>1+v*'Life Table Functions '!B14*AnnuitiesAnnual!B15</f>
        <v>19.709032561989318</v>
      </c>
      <c r="C14" s="60">
        <f>v^10*'Life Table Functions '!C24/'Life Table Functions '!C14</f>
        <v>0.6119810217946734</v>
      </c>
      <c r="D14" s="60">
        <f>v^15*'Life Table Functions '!C29/'Life Table Functions '!C14</f>
        <v>0.47845079829754844</v>
      </c>
      <c r="E14" s="60">
        <f>v^20*'Life Table Functions '!C34/'Life Table Functions '!C14</f>
        <v>0.37373028510228506</v>
      </c>
      <c r="F14" s="60">
        <f>v^25*'Life Table Functions '!C39/'Life Table Functions '!C14</f>
        <v>0.291474509130773</v>
      </c>
      <c r="G14" s="60">
        <f>v^30*'Life Table Functions '!C44/'Life Table Functions '!C14</f>
        <v>0.22668626952635698</v>
      </c>
      <c r="H14" s="60">
        <f t="shared" si="2"/>
        <v>8.0980551460771633</v>
      </c>
      <c r="I14" s="60">
        <f t="shared" si="3"/>
        <v>10.631493854388943</v>
      </c>
      <c r="J14" s="60">
        <f t="shared" si="4"/>
        <v>12.618332449689181</v>
      </c>
      <c r="K14" s="60">
        <f t="shared" si="5"/>
        <v>14.178952670121431</v>
      </c>
      <c r="L14" s="60">
        <f t="shared" si="6"/>
        <v>15.408165276514918</v>
      </c>
    </row>
    <row r="15" spans="1:12">
      <c r="A15" s="3">
        <f t="shared" si="0"/>
        <v>26</v>
      </c>
      <c r="B15" s="60">
        <f>1+v*'Life Table Functions '!B15*AnnuitiesAnnual!B16</f>
        <v>19.649852374930148</v>
      </c>
      <c r="C15" s="60">
        <f>v^10*'Life Table Functions '!C25/'Life Table Functions '!C15</f>
        <v>0.61190875519790544</v>
      </c>
      <c r="D15" s="60">
        <f>v^15*'Life Table Functions '!C30/'Life Table Functions '!C15</f>
        <v>0.47832922503118408</v>
      </c>
      <c r="E15" s="60">
        <f>v^20*'Life Table Functions '!C35/'Life Table Functions '!C15</f>
        <v>0.3735441446408696</v>
      </c>
      <c r="F15" s="60">
        <f>v^25*'Life Table Functions '!C40/'Life Table Functions '!C15</f>
        <v>0.2912018082197651</v>
      </c>
      <c r="G15" s="60">
        <f>v^30*'Life Table Functions '!C45/'Life Table Functions '!C15</f>
        <v>0.22629635639023918</v>
      </c>
      <c r="H15" s="60">
        <f t="shared" si="2"/>
        <v>8.0977502178201757</v>
      </c>
      <c r="I15" s="60">
        <f t="shared" si="3"/>
        <v>10.619571266263316</v>
      </c>
      <c r="J15" s="60">
        <f t="shared" si="4"/>
        <v>12.597787696290361</v>
      </c>
      <c r="K15" s="60">
        <f t="shared" si="5"/>
        <v>14.152312082665691</v>
      </c>
      <c r="L15" s="60">
        <f t="shared" si="6"/>
        <v>15.37764903644986</v>
      </c>
    </row>
    <row r="16" spans="1:12">
      <c r="A16" s="3">
        <f t="shared" si="0"/>
        <v>27</v>
      </c>
      <c r="B16" s="60">
        <f>1+v*'Life Table Functions '!B16*AnnuitiesAnnual!B17</f>
        <v>19.587825485998032</v>
      </c>
      <c r="C16" s="60">
        <f>v^10*'Life Table Functions '!C26/'Life Table Functions '!C16</f>
        <v>0.61182753772966103</v>
      </c>
      <c r="D16" s="60">
        <f>v^15*'Life Table Functions '!C31/'Life Table Functions '!C16</f>
        <v>0.47819261355420678</v>
      </c>
      <c r="E16" s="60">
        <f>v^20*'Life Table Functions '!C36/'Life Table Functions '!C16</f>
        <v>0.37333503342593349</v>
      </c>
      <c r="F16" s="60">
        <f>v^25*'Life Table Functions '!C41/'Life Table Functions '!C16</f>
        <v>0.29089559693739392</v>
      </c>
      <c r="G16" s="60">
        <f>v^30*'Life Table Functions '!C46/'Life Table Functions '!C16</f>
        <v>0.22585889454205399</v>
      </c>
      <c r="H16" s="60">
        <f t="shared" si="2"/>
        <v>8.0974075013611255</v>
      </c>
      <c r="I16" s="60">
        <f t="shared" si="3"/>
        <v>10.607136209910538</v>
      </c>
      <c r="J16" s="60">
        <f t="shared" si="4"/>
        <v>12.576412436022133</v>
      </c>
      <c r="K16" s="60">
        <f t="shared" si="5"/>
        <v>14.12466504849248</v>
      </c>
      <c r="L16" s="60">
        <f t="shared" si="6"/>
        <v>15.346085871814573</v>
      </c>
    </row>
    <row r="17" spans="1:12">
      <c r="A17" s="3">
        <f t="shared" si="0"/>
        <v>28</v>
      </c>
      <c r="B17" s="60">
        <f>1+v*'Life Table Functions '!B17*AnnuitiesAnnual!B18</f>
        <v>19.522823862720703</v>
      </c>
      <c r="C17" s="60">
        <f>v^10*'Life Table Functions '!C27/'Life Table Functions '!C17</f>
        <v>0.61173626216304688</v>
      </c>
      <c r="D17" s="60">
        <f>v^15*'Life Table Functions '!C32/'Life Table Functions '!C17</f>
        <v>0.47803910882697104</v>
      </c>
      <c r="E17" s="60">
        <f>v^20*'Life Table Functions '!C37/'Life Table Functions '!C17</f>
        <v>0.37310013215157944</v>
      </c>
      <c r="F17" s="60">
        <f>v^25*'Life Table Functions '!C42/'Life Table Functions '!C17</f>
        <v>0.29055179980014195</v>
      </c>
      <c r="G17" s="60">
        <f>v^30*'Life Table Functions '!C47/'Life Table Functions '!C17</f>
        <v>0.22536819681450335</v>
      </c>
      <c r="H17" s="60">
        <f t="shared" si="2"/>
        <v>8.0970223169922892</v>
      </c>
      <c r="I17" s="60">
        <f t="shared" si="3"/>
        <v>10.594172209407319</v>
      </c>
      <c r="J17" s="60">
        <f t="shared" si="4"/>
        <v>12.55418667326343</v>
      </c>
      <c r="K17" s="60">
        <f t="shared" si="5"/>
        <v>14.095996308748095</v>
      </c>
      <c r="L17" s="60">
        <f t="shared" si="6"/>
        <v>15.313473443610096</v>
      </c>
    </row>
    <row r="18" spans="1:12">
      <c r="A18" s="3">
        <f t="shared" si="0"/>
        <v>29</v>
      </c>
      <c r="B18" s="61">
        <f>1+v*'Life Table Functions '!B18*AnnuitiesAnnual!B19</f>
        <v>19.454714779544641</v>
      </c>
      <c r="C18" s="60">
        <f>v^10*'Life Table Functions '!C28/'Life Table Functions '!C18</f>
        <v>0.61163368468047008</v>
      </c>
      <c r="D18" s="60">
        <f>v^15*'Life Table Functions '!C33/'Life Table Functions '!C18</f>
        <v>0.47786662833365151</v>
      </c>
      <c r="E18" s="60">
        <f>v^20*'Life Table Functions '!C38/'Life Table Functions '!C18</f>
        <v>0.3728362795407143</v>
      </c>
      <c r="F18" s="60">
        <f>v^25*'Life Table Functions '!C43/'Life Table Functions '!C18</f>
        <v>0.29016585681254664</v>
      </c>
      <c r="G18" s="60">
        <f>v^30*'Life Table Functions '!C48/'Life Table Functions '!C18</f>
        <v>0.22481792502452938</v>
      </c>
      <c r="H18" s="60">
        <f t="shared" si="2"/>
        <v>8.096589406309155</v>
      </c>
      <c r="I18" s="60">
        <f t="shared" si="3"/>
        <v>10.580662855582238</v>
      </c>
      <c r="J18" s="60">
        <f t="shared" si="4"/>
        <v>12.531091518137103</v>
      </c>
      <c r="K18" s="60">
        <f t="shared" si="5"/>
        <v>14.066293142121316</v>
      </c>
      <c r="L18" s="60">
        <f t="shared" si="6"/>
        <v>15.279813621323989</v>
      </c>
    </row>
    <row r="19" spans="1:12">
      <c r="A19" s="11">
        <f t="shared" si="0"/>
        <v>30</v>
      </c>
      <c r="B19" s="51">
        <f>1+v*'Life Table Functions '!B19*AnnuitiesAnnual!B20</f>
        <v>19.383360777123052</v>
      </c>
      <c r="C19" s="57">
        <f>v^10*'Life Table Functions '!C29/'Life Table Functions '!C19</f>
        <v>0.61151840812188396</v>
      </c>
      <c r="D19" s="46">
        <f>v^15*'Life Table Functions '!C34/'Life Table Functions '!C19</f>
        <v>0.47767283454412041</v>
      </c>
      <c r="E19" s="46">
        <f>v^20*'Life Table Functions '!C39/'Life Table Functions '!C19</f>
        <v>0.37253993193446233</v>
      </c>
      <c r="F19" s="46">
        <f>v^25*'Life Table Functions '!C44/'Life Table Functions '!C19</f>
        <v>0.28973266880753884</v>
      </c>
      <c r="G19" s="46">
        <f>v^30*'Life Table Functions '!C49/'Life Table Functions '!C19</f>
        <v>0.22420102317983676</v>
      </c>
      <c r="H19" s="57">
        <f t="shared" si="2"/>
        <v>8.0961028608695251</v>
      </c>
      <c r="I19" s="46">
        <f t="shared" si="3"/>
        <v>10.566591876173202</v>
      </c>
      <c r="J19" s="46">
        <f t="shared" si="4"/>
        <v>12.507109400223037</v>
      </c>
      <c r="K19" s="46">
        <f t="shared" si="5"/>
        <v>14.03554570539206</v>
      </c>
      <c r="L19" s="46">
        <f t="shared" si="6"/>
        <v>15.245112868133912</v>
      </c>
    </row>
    <row r="20" spans="1:12">
      <c r="A20" s="3">
        <f t="shared" si="0"/>
        <v>31</v>
      </c>
      <c r="B20" s="61">
        <f>1+v*'Life Table Functions '!B20*AnnuitiesAnnual!B21</f>
        <v>19.308619640196053</v>
      </c>
      <c r="C20" s="60">
        <f>v^10*'Life Table Functions '!C30/'Life Table Functions '!C20</f>
        <v>0.61138886320454366</v>
      </c>
      <c r="D20" s="60">
        <f>v^15*'Life Table Functions '!C35/'Life Table Functions '!C20</f>
        <v>0.47745510413629005</v>
      </c>
      <c r="E20" s="60">
        <f>v^20*'Life Table Functions '!C40/'Life Table Functions '!C20</f>
        <v>0.37220711839002268</v>
      </c>
      <c r="F20" s="60">
        <f>v^25*'Life Table Functions '!C45/'Life Table Functions '!C20</f>
        <v>0.28924653740682216</v>
      </c>
      <c r="G20" s="60">
        <f>v^30*'Life Table Functions '!C50/'Life Table Functions '!C20</f>
        <v>0.2235096459314363</v>
      </c>
      <c r="H20" s="60">
        <f t="shared" si="2"/>
        <v>8.0955560421161934</v>
      </c>
      <c r="I20" s="60">
        <f t="shared" si="3"/>
        <v>10.551943210326346</v>
      </c>
      <c r="J20" s="60">
        <f t="shared" si="4"/>
        <v>12.482224294540128</v>
      </c>
      <c r="K20" s="60">
        <f t="shared" si="5"/>
        <v>14.003747381863791</v>
      </c>
      <c r="L20" s="60">
        <f t="shared" si="6"/>
        <v>15.209382599015221</v>
      </c>
    </row>
    <row r="21" spans="1:12">
      <c r="A21" s="3">
        <f t="shared" si="0"/>
        <v>32</v>
      </c>
      <c r="B21" s="61">
        <f>1+v*'Life Table Functions '!B21*AnnuitiesAnnual!B22</f>
        <v>19.230344396954589</v>
      </c>
      <c r="C21" s="60">
        <f>v^10*'Life Table Functions '!C31/'Life Table Functions '!C21</f>
        <v>0.61124328747551882</v>
      </c>
      <c r="D21" s="60">
        <f>v^15*'Life Table Functions '!C36/'Life Table Functions '!C21</f>
        <v>0.47721049362294721</v>
      </c>
      <c r="E21" s="60">
        <f>v^20*'Life Table Functions '!C41/'Life Table Functions '!C21</f>
        <v>0.37183339086439121</v>
      </c>
      <c r="F21" s="60">
        <f>v^25*'Life Table Functions '!C46/'Life Table Functions '!C21</f>
        <v>0.28870109929002924</v>
      </c>
      <c r="G21" s="60">
        <f>v^30*'Life Table Functions '!C51/'Life Table Functions '!C21</f>
        <v>0.22273508255395497</v>
      </c>
      <c r="H21" s="60">
        <f t="shared" si="2"/>
        <v>8.0949414915086013</v>
      </c>
      <c r="I21" s="60">
        <f t="shared" si="3"/>
        <v>10.536701086538503</v>
      </c>
      <c r="J21" s="60">
        <f t="shared" si="4"/>
        <v>12.45642195753801</v>
      </c>
      <c r="K21" s="60">
        <f t="shared" si="5"/>
        <v>13.970895130661583</v>
      </c>
      <c r="L21" s="60">
        <f t="shared" si="6"/>
        <v>15.172639492480855</v>
      </c>
    </row>
    <row r="22" spans="1:12">
      <c r="A22" s="3">
        <f t="shared" si="0"/>
        <v>33</v>
      </c>
      <c r="B22" s="61">
        <f>1+v*'Life Table Functions '!B22*AnnuitiesAnnual!B23</f>
        <v>19.148383343068776</v>
      </c>
      <c r="C22" s="60">
        <f>v^10*'Life Table Functions '!C32/'Life Table Functions '!C22</f>
        <v>0.61107970173194937</v>
      </c>
      <c r="D22" s="60">
        <f>v^15*'Life Table Functions '!C37/'Life Table Functions '!C22</f>
        <v>0.4769357009948359</v>
      </c>
      <c r="E22" s="60">
        <f>v^20*'Life Table Functions '!C42/'Life Table Functions '!C22</f>
        <v>0.37141376904335499</v>
      </c>
      <c r="F22" s="60">
        <f>v^25*'Life Table Functions '!C47/'Life Table Functions '!C22</f>
        <v>0.28808925451143746</v>
      </c>
      <c r="G22" s="60">
        <f>v^30*'Life Table Functions '!C52/'Life Table Functions '!C22</f>
        <v>0.22186767697616908</v>
      </c>
      <c r="H22" s="60">
        <f t="shared" si="2"/>
        <v>8.094250829685917</v>
      </c>
      <c r="I22" s="60">
        <f t="shared" si="3"/>
        <v>10.520850102776862</v>
      </c>
      <c r="J22" s="60">
        <f t="shared" si="4"/>
        <v>12.42969016988075</v>
      </c>
      <c r="K22" s="60">
        <f t="shared" si="5"/>
        <v>13.936989827582595</v>
      </c>
      <c r="L22" s="60">
        <f t="shared" si="6"/>
        <v>15.134905731588873</v>
      </c>
    </row>
    <row r="23" spans="1:12">
      <c r="A23" s="3">
        <f t="shared" si="0"/>
        <v>34</v>
      </c>
      <c r="B23" s="61">
        <f>1+v*'Life Table Functions '!B23*AnnuitiesAnnual!B24</f>
        <v>19.062580093867098</v>
      </c>
      <c r="C23" s="60">
        <f>v^10*'Life Table Functions '!C33/'Life Table Functions '!C23</f>
        <v>0.61089588361538572</v>
      </c>
      <c r="D23" s="60">
        <f>v^15*'Life Table Functions '!C38/'Life Table Functions '!C23</f>
        <v>0.47662702295852777</v>
      </c>
      <c r="E23" s="60">
        <f>v^20*'Life Table Functions '!C43/'Life Table Functions '!C23</f>
        <v>0.37094267936356201</v>
      </c>
      <c r="F23" s="60">
        <f>v^25*'Life Table Functions '!C48/'Life Table Functions '!C23</f>
        <v>0.28740308868051978</v>
      </c>
      <c r="G23" s="60">
        <f>v^30*'Life Table Functions '!C53/'Life Table Functions '!C23</f>
        <v>0.22089674469943421</v>
      </c>
      <c r="H23" s="60">
        <f t="shared" si="2"/>
        <v>8.0934746433472409</v>
      </c>
      <c r="I23" s="60">
        <f t="shared" si="3"/>
        <v>10.504375307057554</v>
      </c>
      <c r="J23" s="60">
        <f t="shared" si="4"/>
        <v>12.402018981625204</v>
      </c>
      <c r="K23" s="60">
        <f t="shared" si="5"/>
        <v>13.902036585398232</v>
      </c>
      <c r="L23" s="60">
        <f t="shared" si="6"/>
        <v>15.096209143804877</v>
      </c>
    </row>
    <row r="24" spans="1:12">
      <c r="A24" s="3">
        <f t="shared" si="0"/>
        <v>35</v>
      </c>
      <c r="B24" s="61">
        <f>1+v*'Life Table Functions '!B24*AnnuitiesAnnual!B25</f>
        <v>18.972773668474591</v>
      </c>
      <c r="C24" s="60">
        <f>v^10*'Life Table Functions '!C34/'Life Table Functions '!C24</f>
        <v>0.61068933805544667</v>
      </c>
      <c r="D24" s="60">
        <f>v^15*'Life Table Functions '!C39/'Life Table Functions '!C24</f>
        <v>0.47628030731411469</v>
      </c>
      <c r="E24" s="60">
        <f>v^20*'Life Table Functions '!C44/'Life Table Functions '!C24</f>
        <v>0.37041388777316175</v>
      </c>
      <c r="F24" s="60">
        <f>v^25*'Life Table Functions '!C49/'Life Table Functions '!C24</f>
        <v>0.286633788935724</v>
      </c>
      <c r="G24" s="60">
        <f>v^30*'Life Table Functions '!C54/'Life Table Functions '!C24</f>
        <v>0.21981048784863938</v>
      </c>
      <c r="H24" s="60">
        <f t="shared" si="2"/>
        <v>8.0926023583839708</v>
      </c>
      <c r="I24" s="60">
        <f t="shared" si="3"/>
        <v>10.487262276216288</v>
      </c>
      <c r="J24" s="60">
        <f t="shared" si="4"/>
        <v>12.373400953959035</v>
      </c>
      <c r="K24" s="60">
        <f t="shared" si="5"/>
        <v>13.866045038151126</v>
      </c>
      <c r="L24" s="60">
        <f t="shared" si="6"/>
        <v>15.056583202200805</v>
      </c>
    </row>
    <row r="25" spans="1:12">
      <c r="A25" s="3">
        <f t="shared" si="0"/>
        <v>36</v>
      </c>
      <c r="B25" s="61">
        <f>1+v*'Life Table Functions '!B25*AnnuitiesAnnual!B26</f>
        <v>18.878798610053806</v>
      </c>
      <c r="C25" s="60">
        <f>v^10*'Life Table Functions '!C35/'Life Table Functions '!C25</f>
        <v>0.61045726420445923</v>
      </c>
      <c r="D25" s="60">
        <f>v^15*'Life Table Functions '!C40/'Life Table Functions '!C25</f>
        <v>0.4758908999848902</v>
      </c>
      <c r="E25" s="60">
        <f>v^20*'Life Table Functions '!C45/'Life Table Functions '!C25</f>
        <v>0.36982042578725605</v>
      </c>
      <c r="F25" s="60">
        <f>v^25*'Life Table Functions '!C50/'Life Table Functions '!C25</f>
        <v>0.2857715537996724</v>
      </c>
      <c r="G25" s="60">
        <f>v^30*'Life Table Functions '!C55/'Life Table Functions '!C25</f>
        <v>0.21859591011902832</v>
      </c>
      <c r="H25" s="60">
        <f t="shared" si="2"/>
        <v>8.0916220976326656</v>
      </c>
      <c r="I25" s="60">
        <f t="shared" si="3"/>
        <v>10.469497189942263</v>
      </c>
      <c r="J25" s="60">
        <f t="shared" si="4"/>
        <v>12.343831389924635</v>
      </c>
      <c r="K25" s="60">
        <f t="shared" si="5"/>
        <v>13.829029569983135</v>
      </c>
      <c r="L25" s="60">
        <f t="shared" si="6"/>
        <v>15.016066842220287</v>
      </c>
    </row>
    <row r="26" spans="1:12">
      <c r="A26" s="3">
        <f t="shared" si="0"/>
        <v>37</v>
      </c>
      <c r="B26" s="61">
        <f>1+v*'Life Table Functions '!B26*AnnuitiesAnnual!B27</f>
        <v>18.780485146639482</v>
      </c>
      <c r="C26" s="60">
        <f>v^10*'Life Table Functions '!C36/'Life Table Functions '!C26</f>
        <v>0.6101965184687278</v>
      </c>
      <c r="D26" s="60">
        <f>v^15*'Life Table Functions '!C41/'Life Table Functions '!C26</f>
        <v>0.47545358618024069</v>
      </c>
      <c r="E26" s="60">
        <f>v^20*'Life Table Functions '!C46/'Life Table Functions '!C26</f>
        <v>0.36915450942296563</v>
      </c>
      <c r="F26" s="60">
        <f>v^25*'Life Table Functions '!C51/'Life Table Functions '!C26</f>
        <v>0.28480549722080239</v>
      </c>
      <c r="G26" s="60">
        <f>v^30*'Life Table Functions '!C56/'Life Table Functions '!C26</f>
        <v>0.21723873403552574</v>
      </c>
      <c r="H26" s="60">
        <f t="shared" si="2"/>
        <v>8.0905205214336995</v>
      </c>
      <c r="I26" s="60">
        <f t="shared" si="3"/>
        <v>10.451066896354133</v>
      </c>
      <c r="J26" s="60">
        <f t="shared" si="4"/>
        <v>12.313308544469241</v>
      </c>
      <c r="K26" s="60">
        <f t="shared" si="5"/>
        <v>13.7910094642892</v>
      </c>
      <c r="L26" s="60">
        <f t="shared" si="6"/>
        <v>14.97470403878927</v>
      </c>
    </row>
    <row r="27" spans="1:12">
      <c r="A27" s="3">
        <f t="shared" si="0"/>
        <v>38</v>
      </c>
      <c r="B27" s="61">
        <f>1+v*'Life Table Functions '!B27*AnnuitiesAnnual!B28</f>
        <v>18.67765939741378</v>
      </c>
      <c r="C27" s="60">
        <f>v^10*'Life Table Functions '!C37/'Life Table Functions '!C27</f>
        <v>0.60990357320380084</v>
      </c>
      <c r="D27" s="60">
        <f>v^15*'Life Table Functions '!C42/'Life Table Functions '!C27</f>
        <v>0.47496252514568238</v>
      </c>
      <c r="E27" s="60">
        <f>v^20*'Life Table Functions '!C47/'Life Table Functions '!C27</f>
        <v>0.36840745065139802</v>
      </c>
      <c r="F27" s="60">
        <f>v^25*'Life Table Functions '!C52/'Life Table Functions '!C27</f>
        <v>0.2837235473962923</v>
      </c>
      <c r="G27" s="60">
        <f>v^30*'Life Table Functions '!C57/'Life Table Functions '!C27</f>
        <v>0.21572332375439565</v>
      </c>
      <c r="H27" s="60">
        <f t="shared" si="2"/>
        <v>8.0892826489800367</v>
      </c>
      <c r="I27" s="60">
        <f t="shared" si="3"/>
        <v>10.431958964454619</v>
      </c>
      <c r="J27" s="60">
        <f t="shared" si="4"/>
        <v>12.281833801678928</v>
      </c>
      <c r="K27" s="60">
        <f t="shared" si="5"/>
        <v>13.752008943435888</v>
      </c>
      <c r="L27" s="60">
        <f t="shared" si="6"/>
        <v>14.932543077899073</v>
      </c>
    </row>
    <row r="28" spans="1:12">
      <c r="A28" s="3">
        <f t="shared" si="0"/>
        <v>39</v>
      </c>
      <c r="B28" s="61">
        <f>1+v*'Life Table Functions '!B28*AnnuitiesAnnual!B29</f>
        <v>18.570143629628905</v>
      </c>
      <c r="C28" s="60">
        <f>v^10*'Life Table Functions '!C38/'Life Table Functions '!C28</f>
        <v>0.60957447060080006</v>
      </c>
      <c r="D28" s="60">
        <f>v^15*'Life Table Functions '!C43/'Life Table Functions '!C28</f>
        <v>0.47441117793264631</v>
      </c>
      <c r="E28" s="60">
        <f>v^20*'Life Table Functions '!C48/'Life Table Functions '!C28</f>
        <v>0.36756956108782485</v>
      </c>
      <c r="F28" s="60">
        <f>v^25*'Life Table Functions '!C53/'Life Table Functions '!C28</f>
        <v>0.28251234135189635</v>
      </c>
      <c r="G28" s="60">
        <f>v^30*'Life Table Functions '!C58/'Life Table Functions '!C28</f>
        <v>0.2140326176372554</v>
      </c>
      <c r="H28" s="60">
        <f t="shared" si="2"/>
        <v>8.0878916582209328</v>
      </c>
      <c r="I28" s="60">
        <f t="shared" si="3"/>
        <v>10.412161717687704</v>
      </c>
      <c r="J28" s="60">
        <f t="shared" si="4"/>
        <v>12.24941180412296</v>
      </c>
      <c r="K28" s="60">
        <f t="shared" si="5"/>
        <v>13.712057062840341</v>
      </c>
      <c r="L28" s="60">
        <f t="shared" si="6"/>
        <v>14.889635445021897</v>
      </c>
    </row>
    <row r="29" spans="1:12">
      <c r="A29" s="11">
        <f t="shared" si="0"/>
        <v>40</v>
      </c>
      <c r="B29" s="51">
        <f>1+v*'Life Table Functions '!B29*AnnuitiesAnnual!B30</f>
        <v>18.457756571743008</v>
      </c>
      <c r="C29" s="57">
        <f>v^10*'Life Table Functions '!C39/'Life Table Functions '!C29</f>
        <v>0.60920477124902828</v>
      </c>
      <c r="D29" s="46">
        <f>v^15*'Life Table Functions '!C44/'Life Table Functions '!C29</f>
        <v>0.47379222760828349</v>
      </c>
      <c r="E29" s="46">
        <f>v^20*'Life Table Functions '!C49/'Life Table Functions '!C29</f>
        <v>0.36663004776652686</v>
      </c>
      <c r="F29" s="46">
        <f>v^25*'Life Table Functions '!C54/'Life Table Functions '!C29</f>
        <v>0.28115711674732774</v>
      </c>
      <c r="G29" s="46">
        <f>v^30*'Life Table Functions '!C59/'Life Table Functions '!C29</f>
        <v>0.21214807604221933</v>
      </c>
      <c r="H29" s="57">
        <f t="shared" si="2"/>
        <v>8.0863286618465366</v>
      </c>
      <c r="I29" s="46">
        <f t="shared" si="3"/>
        <v>10.3916642415175</v>
      </c>
      <c r="J29" s="46">
        <f t="shared" si="4"/>
        <v>12.216050515803285</v>
      </c>
      <c r="K29" s="46">
        <f t="shared" si="5"/>
        <v>13.671187415824063</v>
      </c>
      <c r="L29" s="46">
        <f t="shared" si="6"/>
        <v>14.846034240048249</v>
      </c>
    </row>
    <row r="30" spans="1:12">
      <c r="A30" s="3">
        <f t="shared" si="0"/>
        <v>41</v>
      </c>
      <c r="B30" s="61">
        <f>1+v*'Life Table Functions '!B30*AnnuitiesAnnual!B31</f>
        <v>18.340313788686831</v>
      </c>
      <c r="C30" s="60">
        <f>v^10*'Life Table Functions '!C40/'Life Table Functions '!C30</f>
        <v>0.60878949681734484</v>
      </c>
      <c r="D30" s="60">
        <f>v^15*'Life Table Functions '!C45/'Life Table Functions '!C30</f>
        <v>0.47309749132615947</v>
      </c>
      <c r="E30" s="60">
        <f>v^20*'Life Table Functions '!C50/'Life Table Functions '!C30</f>
        <v>0.36557690102487178</v>
      </c>
      <c r="F30" s="60">
        <f>v^25*'Life Table Functions '!C55/'Life Table Functions '!C30</f>
        <v>0.27964160300589513</v>
      </c>
      <c r="G30" s="60">
        <f>v^30*'Life Table Functions '!C60/'Life Table Functions '!C30</f>
        <v>0.21004965123192051</v>
      </c>
      <c r="H30" s="60">
        <f t="shared" si="2"/>
        <v>8.084572456620732</v>
      </c>
      <c r="I30" s="60">
        <f t="shared" si="3"/>
        <v>10.37045635642858</v>
      </c>
      <c r="J30" s="60">
        <f t="shared" si="4"/>
        <v>12.181761196222663</v>
      </c>
      <c r="K30" s="60">
        <f t="shared" si="5"/>
        <v>13.629437597317118</v>
      </c>
      <c r="L30" s="60">
        <f t="shared" si="6"/>
        <v>14.80179201525419</v>
      </c>
    </row>
    <row r="31" spans="1:12">
      <c r="A31" s="3">
        <f t="shared" si="0"/>
        <v>42</v>
      </c>
      <c r="B31" s="61">
        <f>1+v*'Life Table Functions '!B31*AnnuitiesAnnual!B32</f>
        <v>18.217628125514551</v>
      </c>
      <c r="C31" s="60">
        <f>v^10*'Life Table Functions '!C41/'Life Table Functions '!C31</f>
        <v>0.6083230662541772</v>
      </c>
      <c r="D31" s="60">
        <f>v^15*'Life Table Functions '!C46/'Life Table Functions '!C31</f>
        <v>0.47231782369731479</v>
      </c>
      <c r="E31" s="60">
        <f>v^20*'Life Table Functions '!C51/'Life Table Functions '!C31</f>
        <v>0.36439677476683274</v>
      </c>
      <c r="F31" s="60">
        <f>v^25*'Life Table Functions '!C56/'Life Table Functions '!C31</f>
        <v>0.27794791466262958</v>
      </c>
      <c r="G31" s="60">
        <f>v^30*'Life Table Functions '!C61/'Life Table Functions '!C31</f>
        <v>0.20771578801354559</v>
      </c>
      <c r="H31" s="60">
        <f t="shared" si="2"/>
        <v>8.0825992430515825</v>
      </c>
      <c r="I31" s="60">
        <f t="shared" si="3"/>
        <v>10.348528545992457</v>
      </c>
      <c r="J31" s="60">
        <f t="shared" si="4"/>
        <v>12.146558258512211</v>
      </c>
      <c r="K31" s="60">
        <f t="shared" si="5"/>
        <v>13.586848365226677</v>
      </c>
      <c r="L31" s="60">
        <f t="shared" si="6"/>
        <v>14.756957919757113</v>
      </c>
    </row>
    <row r="32" spans="1:12">
      <c r="A32" s="3">
        <f t="shared" si="0"/>
        <v>43</v>
      </c>
      <c r="B32" s="61">
        <f>1+v*'Life Table Functions '!B32*AnnuitiesAnnual!B33</f>
        <v>18.089510226002833</v>
      </c>
      <c r="C32" s="60">
        <f>v^10*'Life Table Functions '!C42/'Life Table Functions '!C32</f>
        <v>0.60779922486490279</v>
      </c>
      <c r="D32" s="60">
        <f>v^15*'Life Table Functions '!C47/'Life Table Functions '!C32</f>
        <v>0.47144301094427116</v>
      </c>
      <c r="E32" s="60">
        <f>v^20*'Life Table Functions '!C52/'Life Table Functions '!C32</f>
        <v>0.36307485970707554</v>
      </c>
      <c r="F32" s="60">
        <f>v^25*'Life Table Functions '!C57/'Life Table Functions '!C32</f>
        <v>0.27605645081785263</v>
      </c>
      <c r="G32" s="60">
        <f>v^30*'Life Table Functions '!C62/'Life Table Functions '!C32</f>
        <v>0.20512346571104792</v>
      </c>
      <c r="H32" s="60">
        <f t="shared" si="2"/>
        <v>8.0803823120916736</v>
      </c>
      <c r="I32" s="60">
        <f t="shared" si="3"/>
        <v>10.32587182763292</v>
      </c>
      <c r="J32" s="60">
        <f t="shared" si="4"/>
        <v>12.110458979365884</v>
      </c>
      <c r="K32" s="60">
        <f t="shared" si="5"/>
        <v>13.543462428211761</v>
      </c>
      <c r="L32" s="60">
        <f t="shared" si="6"/>
        <v>14.711574021982504</v>
      </c>
    </row>
    <row r="33" spans="1:12">
      <c r="A33" s="3">
        <f t="shared" si="0"/>
        <v>44</v>
      </c>
      <c r="B33" s="61">
        <f>1+v*'Life Table Functions '!B33*AnnuitiesAnnual!B34</f>
        <v>17.955769133035936</v>
      </c>
      <c r="C33" s="60">
        <f>v^10*'Life Table Functions '!C43/'Life Table Functions '!C33</f>
        <v>0.60721096558755649</v>
      </c>
      <c r="D33" s="60">
        <f>v^15*'Life Table Functions '!C48/'Life Table Functions '!C33</f>
        <v>0.47046165539636542</v>
      </c>
      <c r="E33" s="60">
        <f>v^20*'Life Table Functions '!C53/'Life Table Functions '!C33</f>
        <v>0.3615947506343139</v>
      </c>
      <c r="F33" s="60">
        <f>v^25*'Life Table Functions '!C58/'Life Table Functions '!C33</f>
        <v>0.2739458058073021</v>
      </c>
      <c r="G33" s="60">
        <f>v^30*'Life Table Functions '!C63/'Life Table Functions '!C33</f>
        <v>0.20224829431481009</v>
      </c>
      <c r="H33" s="60">
        <f t="shared" si="2"/>
        <v>8.0778916952466915</v>
      </c>
      <c r="I33" s="60">
        <f t="shared" si="3"/>
        <v>10.302477551438763</v>
      </c>
      <c r="J33" s="60">
        <f t="shared" si="4"/>
        <v>12.073483022709286</v>
      </c>
      <c r="K33" s="60">
        <f t="shared" si="5"/>
        <v>13.499322777949892</v>
      </c>
      <c r="L33" s="60">
        <f t="shared" si="6"/>
        <v>14.665670672263735</v>
      </c>
    </row>
    <row r="34" spans="1:12">
      <c r="A34" s="3">
        <f t="shared" si="0"/>
        <v>45</v>
      </c>
      <c r="B34" s="61">
        <f>1+v*'Life Table Functions '!B34*AnnuitiesAnnual!B35</f>
        <v>17.816212977837793</v>
      </c>
      <c r="C34" s="60">
        <f>v^10*'Life Table Functions '!C44/'Life Table Functions '!C34</f>
        <v>0.60655044175592021</v>
      </c>
      <c r="D34" s="60">
        <f>v^15*'Life Table Functions '!C49/'Life Table Functions '!C34</f>
        <v>0.46936105000362627</v>
      </c>
      <c r="E34" s="60">
        <f>v^20*'Life Table Functions '!C54/'Life Table Functions '!C34</f>
        <v>0.35993830930233467</v>
      </c>
      <c r="F34" s="60">
        <f>v^25*'Life Table Functions '!C59/'Life Table Functions '!C34</f>
        <v>0.27159269769082001</v>
      </c>
      <c r="G34" s="60">
        <f>v^30*'Life Table Functions '!C64/'Life Table Functions '!C34</f>
        <v>0.19906468011985171</v>
      </c>
      <c r="H34" s="60">
        <f t="shared" si="2"/>
        <v>8.0750937741421929</v>
      </c>
      <c r="I34" s="60">
        <f t="shared" si="3"/>
        <v>10.27833710980422</v>
      </c>
      <c r="J34" s="60">
        <f t="shared" si="4"/>
        <v>12.035651732608963</v>
      </c>
      <c r="K34" s="60">
        <f t="shared" si="5"/>
        <v>13.454470473124305</v>
      </c>
      <c r="L34" s="60">
        <f t="shared" si="6"/>
        <v>14.619260762817692</v>
      </c>
    </row>
    <row r="35" spans="1:12">
      <c r="A35" s="3">
        <f t="shared" si="0"/>
        <v>46</v>
      </c>
      <c r="B35" s="61">
        <f>1+v*'Life Table Functions '!B35*AnnuitiesAnnual!B36</f>
        <v>17.670649765268767</v>
      </c>
      <c r="C35" s="60">
        <f>v^10*'Life Table Functions '!C45/'Life Table Functions '!C35</f>
        <v>0.60580887061635935</v>
      </c>
      <c r="D35" s="60">
        <f>v^15*'Life Table Functions '!C50/'Life Table Functions '!C35</f>
        <v>0.46812704272114197</v>
      </c>
      <c r="E35" s="60">
        <f>v^20*'Life Table Functions '!C55/'Life Table Functions '!C35</f>
        <v>0.35808552528881771</v>
      </c>
      <c r="F35" s="60">
        <f>v^25*'Life Table Functions '!C60/'Life Table Functions '!C35</f>
        <v>0.26897192295285755</v>
      </c>
      <c r="G35" s="60">
        <f>v^30*'Life Table Functions '!C65/'Life Table Functions '!C35</f>
        <v>0.19554607876622893</v>
      </c>
      <c r="H35" s="60">
        <f t="shared" si="2"/>
        <v>8.0719508452604867</v>
      </c>
      <c r="I35" s="60">
        <f t="shared" si="3"/>
        <v>10.253441537824969</v>
      </c>
      <c r="J35" s="60">
        <f t="shared" si="4"/>
        <v>11.996987143981368</v>
      </c>
      <c r="K35" s="60">
        <f t="shared" si="5"/>
        <v>13.408941771898844</v>
      </c>
      <c r="L35" s="60">
        <f t="shared" si="6"/>
        <v>14.572332744661956</v>
      </c>
    </row>
    <row r="36" spans="1:12">
      <c r="A36" s="3">
        <f t="shared" si="0"/>
        <v>47</v>
      </c>
      <c r="B36" s="61">
        <f>1+v*'Life Table Functions '!B36*AnnuitiesAnnual!B37</f>
        <v>17.518888262476437</v>
      </c>
      <c r="C36" s="60">
        <f>v^10*'Life Table Functions '!C46/'Life Table Functions '!C36</f>
        <v>0.60497642685564501</v>
      </c>
      <c r="D36" s="60">
        <f>v^15*'Life Table Functions '!C51/'Life Table Functions '!C36</f>
        <v>0.46674389086242951</v>
      </c>
      <c r="E36" s="60">
        <f>v^20*'Life Table Functions '!C56/'Life Table Functions '!C36</f>
        <v>0.35601437809032521</v>
      </c>
      <c r="F36" s="60">
        <f>v^25*'Life Table Functions '!C61/'Life Table Functions '!C36</f>
        <v>0.26605634792743033</v>
      </c>
      <c r="G36" s="60">
        <f>v^30*'Life Table Functions '!C66/'Life Table Functions '!C36</f>
        <v>0.19166535618657607</v>
      </c>
      <c r="H36" s="60">
        <f t="shared" si="2"/>
        <v>8.0684206352181622</v>
      </c>
      <c r="I36" s="60">
        <f t="shared" si="3"/>
        <v>10.227780981252623</v>
      </c>
      <c r="J36" s="60">
        <f t="shared" si="4"/>
        <v>11.957510652330448</v>
      </c>
      <c r="K36" s="60">
        <f t="shared" si="5"/>
        <v>13.36276450045967</v>
      </c>
      <c r="L36" s="60">
        <f t="shared" si="6"/>
        <v>14.524842274069076</v>
      </c>
    </row>
    <row r="37" spans="1:12">
      <c r="A37" s="3">
        <f t="shared" si="0"/>
        <v>48</v>
      </c>
      <c r="B37" s="61">
        <f>1+v*'Life Table Functions '!B37*AnnuitiesAnnual!B38</f>
        <v>17.360738998155714</v>
      </c>
      <c r="C37" s="60">
        <f>v^10*'Life Table Functions '!C47/'Life Table Functions '!C37</f>
        <v>0.60404212540708235</v>
      </c>
      <c r="D37" s="60">
        <f>v^15*'Life Table Functions '!C52/'Life Table Functions '!C37</f>
        <v>0.46519410585824733</v>
      </c>
      <c r="E37" s="60">
        <f>v^20*'Life Table Functions '!C57/'Life Table Functions '!C37</f>
        <v>0.35370070488554284</v>
      </c>
      <c r="F37" s="60">
        <f>v^25*'Life Table Functions '!C62/'Life Table Functions '!C37</f>
        <v>0.26281694992316829</v>
      </c>
      <c r="G37" s="60">
        <f>v^30*'Life Table Functions '!C67/'Life Table Functions '!C37</f>
        <v>0.18739528030949662</v>
      </c>
      <c r="H37" s="60">
        <f t="shared" si="2"/>
        <v>8.0644557616195822</v>
      </c>
      <c r="I37" s="60">
        <f t="shared" si="3"/>
        <v>10.201344005445602</v>
      </c>
      <c r="J37" s="60">
        <f t="shared" si="4"/>
        <v>11.917241276266644</v>
      </c>
      <c r="K37" s="60">
        <f t="shared" si="5"/>
        <v>13.31595353852946</v>
      </c>
      <c r="L37" s="60">
        <f t="shared" si="6"/>
        <v>14.476702389329596</v>
      </c>
    </row>
    <row r="38" spans="1:12">
      <c r="A38" s="3">
        <f t="shared" si="0"/>
        <v>49</v>
      </c>
      <c r="B38" s="61">
        <f>1+v*'Life Table Functions '!B38*AnnuitiesAnnual!B39</f>
        <v>17.196015379509916</v>
      </c>
      <c r="C38" s="60">
        <f>v^10*'Life Table Functions '!C48/'Life Table Functions '!C38</f>
        <v>0.60299369283878657</v>
      </c>
      <c r="D38" s="60">
        <f>v^15*'Life Table Functions '!C53/'Life Table Functions '!C38</f>
        <v>0.46345828931032912</v>
      </c>
      <c r="E38" s="60">
        <f>v^20*'Life Table Functions '!C58/'Life Table Functions '!C38</f>
        <v>0.35111807984068572</v>
      </c>
      <c r="F38" s="60">
        <f>v^25*'Life Table Functions '!C63/'Life Table Functions '!C38</f>
        <v>0.25922292382465495</v>
      </c>
      <c r="G38" s="60">
        <f>v^30*'Life Table Functions '!C68/'Life Table Functions '!C38</f>
        <v>0.18270916811002369</v>
      </c>
      <c r="H38" s="60">
        <f t="shared" si="2"/>
        <v>8.060003134205294</v>
      </c>
      <c r="I38" s="60">
        <f t="shared" si="3"/>
        <v>10.174116715208093</v>
      </c>
      <c r="J38" s="60">
        <f t="shared" si="4"/>
        <v>11.876193439299378</v>
      </c>
      <c r="K38" s="60">
        <f t="shared" si="5"/>
        <v>13.268505300297724</v>
      </c>
      <c r="L38" s="60">
        <f t="shared" si="6"/>
        <v>14.427772167339411</v>
      </c>
    </row>
    <row r="39" spans="1:12">
      <c r="A39" s="11">
        <f t="shared" si="0"/>
        <v>50</v>
      </c>
      <c r="B39" s="51">
        <f>1+v*'Life Table Functions '!B39*AnnuitiesAnnual!B40</f>
        <v>17.024534933684688</v>
      </c>
      <c r="C39" s="57">
        <f>v^10*'Life Table Functions '!C49/'Life Table Functions '!C39</f>
        <v>0.60181742670012228</v>
      </c>
      <c r="D39" s="46">
        <f>v^15*'Life Table Functions '!C54/'Life Table Functions '!C39</f>
        <v>0.4615149618261894</v>
      </c>
      <c r="E39" s="46">
        <f>v^20*'Life Table Functions '!C59/'Life Table Functions '!C39</f>
        <v>0.34823771259581665</v>
      </c>
      <c r="F39" s="46">
        <f>v^25*'Life Table Functions '!C64/'Life Table Functions '!C39</f>
        <v>0.25524187304354845</v>
      </c>
      <c r="G39" s="46">
        <f>v^30*'Life Table Functions '!C69/'Life Table Functions '!C39</f>
        <v>0.1775817132359922</v>
      </c>
      <c r="H39" s="57">
        <f t="shared" si="2"/>
        <v>8.0550032907337545</v>
      </c>
      <c r="I39" s="46">
        <f t="shared" si="3"/>
        <v>10.146081651775999</v>
      </c>
      <c r="J39" s="46">
        <f t="shared" si="4"/>
        <v>11.834374190876147</v>
      </c>
      <c r="K39" s="46">
        <f t="shared" si="5"/>
        <v>13.220391093212367</v>
      </c>
      <c r="L39" s="46">
        <f t="shared" si="6"/>
        <v>14.377843885182774</v>
      </c>
    </row>
    <row r="40" spans="1:12">
      <c r="A40" s="3">
        <f t="shared" si="0"/>
        <v>51</v>
      </c>
      <c r="B40" s="61">
        <f>1+v*'Life Table Functions '!B40*AnnuitiesAnnual!B41</f>
        <v>16.846120679941905</v>
      </c>
      <c r="C40" s="60">
        <f>v^10*'Life Table Functions '!C50/'Life Table Functions '!C40</f>
        <v>0.60049804232177117</v>
      </c>
      <c r="D40" s="60">
        <f>v^15*'Life Table Functions '!C55/'Life Table Functions '!C40</f>
        <v>0.45934038689533435</v>
      </c>
      <c r="E40" s="60">
        <f>v^20*'Life Table Functions '!C60/'Life Table Functions '!C40</f>
        <v>0.3450283757029759</v>
      </c>
      <c r="F40" s="60">
        <f>v^25*'Life Table Functions '!C65/'Life Table Functions '!C40</f>
        <v>0.25084010699370801</v>
      </c>
      <c r="G40" s="60">
        <f>v^30*'Life Table Functions '!C70/'Life Table Functions '!C40</f>
        <v>0.17199001828553057</v>
      </c>
      <c r="H40" s="60">
        <f t="shared" si="2"/>
        <v>8.0493896618134784</v>
      </c>
      <c r="I40" s="60">
        <f t="shared" si="3"/>
        <v>10.117216429632737</v>
      </c>
      <c r="J40" s="60">
        <f t="shared" si="4"/>
        <v>11.791779781600564</v>
      </c>
      <c r="K40" s="60">
        <f t="shared" si="5"/>
        <v>13.171549250448662</v>
      </c>
      <c r="L40" s="60">
        <f t="shared" si="6"/>
        <v>14.326628821465366</v>
      </c>
    </row>
    <row r="41" spans="1:12">
      <c r="A41" s="3">
        <f t="shared" ref="A41:A72" si="7">x</f>
        <v>52</v>
      </c>
      <c r="B41" s="61">
        <f>1+v*'Life Table Functions '!B41*AnnuitiesAnnual!B42</f>
        <v>16.660602638118974</v>
      </c>
      <c r="C41" s="60">
        <f>v^10*'Life Table Functions '!C51/'Life Table Functions '!C41</f>
        <v>0.59901850674617663</v>
      </c>
      <c r="D41" s="60">
        <f>v^15*'Life Table Functions '!C56/'Life Table Functions '!C41</f>
        <v>0.45690839305852299</v>
      </c>
      <c r="E41" s="60">
        <f>v^20*'Life Table Functions '!C61/'Life Table Functions '!C41</f>
        <v>0.34145637332574075</v>
      </c>
      <c r="F41" s="60">
        <f>v^25*'Life Table Functions '!C66/'Life Table Functions '!C41</f>
        <v>0.24598307059941119</v>
      </c>
      <c r="G41" s="60">
        <f>v^30*'Life Table Functions '!C71/'Life Table Functions '!C41</f>
        <v>0.16591485197008835</v>
      </c>
      <c r="H41" s="60">
        <f t="shared" si="2"/>
        <v>8.0430877587697918</v>
      </c>
      <c r="I41" s="60">
        <f t="shared" si="3"/>
        <v>10.087492072522117</v>
      </c>
      <c r="J41" s="60">
        <f t="shared" si="4"/>
        <v>11.748391504999486</v>
      </c>
      <c r="K41" s="60">
        <f t="shared" si="5"/>
        <v>13.121875959250874</v>
      </c>
      <c r="L41" s="60">
        <f t="shared" si="6"/>
        <v>14.273741982805207</v>
      </c>
    </row>
    <row r="42" spans="1:12">
      <c r="A42" s="3">
        <f t="shared" si="7"/>
        <v>53</v>
      </c>
      <c r="B42" s="61">
        <f>1+v*'Life Table Functions '!B42*AnnuitiesAnnual!B43</f>
        <v>16.467819477946712</v>
      </c>
      <c r="C42" s="60">
        <f>v^10*'Life Table Functions '!C52/'Life Table Functions '!C42</f>
        <v>0.5973598597263382</v>
      </c>
      <c r="D42" s="60">
        <f>v^15*'Life Table Functions '!C57/'Life Table Functions '!C42</f>
        <v>0.45419019887564416</v>
      </c>
      <c r="E42" s="60">
        <f>v^20*'Life Table Functions '!C62/'Life Table Functions '!C42</f>
        <v>0.33748556648232197</v>
      </c>
      <c r="F42" s="60">
        <f>v^25*'Life Table Functions '!C67/'Life Table Functions '!C42</f>
        <v>0.24063593443974018</v>
      </c>
      <c r="G42" s="60">
        <f>v^30*'Life Table Functions '!C72/'Life Table Functions '!C42</f>
        <v>0.15934214375381392</v>
      </c>
      <c r="H42" s="60">
        <f t="shared" si="2"/>
        <v>8.0360142786253874</v>
      </c>
      <c r="I42" s="60">
        <f t="shared" si="3"/>
        <v>10.056871005254097</v>
      </c>
      <c r="J42" s="60">
        <f t="shared" si="4"/>
        <v>11.704170719449323</v>
      </c>
      <c r="K42" s="60">
        <f t="shared" si="5"/>
        <v>13.071214751137536</v>
      </c>
      <c r="L42" s="60">
        <f t="shared" si="6"/>
        <v>14.218686238914019</v>
      </c>
    </row>
    <row r="43" spans="1:12">
      <c r="A43" s="3">
        <f t="shared" si="7"/>
        <v>54</v>
      </c>
      <c r="B43" s="61">
        <f>1+v*'Life Table Functions '!B43*AnnuitiesAnnual!B44</f>
        <v>16.267620312540139</v>
      </c>
      <c r="C43" s="60">
        <f>v^10*'Life Table Functions '!C53/'Life Table Functions '!C43</f>
        <v>0.59550102209439404</v>
      </c>
      <c r="D43" s="60">
        <f>v^15*'Life Table Functions '!C58/'Life Table Functions '!C43</f>
        <v>0.45115424676532878</v>
      </c>
      <c r="E43" s="60">
        <f>v^20*'Life Table Functions '!C63/'Life Table Functions '!C43</f>
        <v>0.33307747352538053</v>
      </c>
      <c r="F43" s="60">
        <f>v^25*'Life Table Functions '!C68/'Life Table Functions '!C43</f>
        <v>0.23476437656869995</v>
      </c>
      <c r="G43" s="60">
        <f>v^30*'Life Table Functions '!C73/'Life Table Functions '!C43</f>
        <v>0.152264715801052</v>
      </c>
      <c r="H43" s="60">
        <f t="shared" si="2"/>
        <v>8.0280761204457161</v>
      </c>
      <c r="I43" s="60">
        <f t="shared" si="3"/>
        <v>10.025304656052883</v>
      </c>
      <c r="J43" s="60">
        <f t="shared" si="4"/>
        <v>11.659052970621268</v>
      </c>
      <c r="K43" s="60">
        <f t="shared" si="5"/>
        <v>13.019344686305056</v>
      </c>
      <c r="L43" s="60">
        <f t="shared" si="6"/>
        <v>14.160836599009253</v>
      </c>
    </row>
    <row r="44" spans="1:12">
      <c r="A44" s="3">
        <f t="shared" si="7"/>
        <v>55</v>
      </c>
      <c r="B44" s="61">
        <f>1+v*'Life Table Functions '!B44*AnnuitiesAnnual!B45</f>
        <v>16.059866637794798</v>
      </c>
      <c r="C44" s="60">
        <f>v^10*'Life Table Functions '!C54/'Life Table Functions '!C44</f>
        <v>0.59341859229438343</v>
      </c>
      <c r="D44" s="60">
        <f>v^15*'Life Table Functions '!C59/'Life Table Functions '!C44</f>
        <v>0.44776605372601574</v>
      </c>
      <c r="E44" s="60">
        <f>v^20*'Life Table Functions '!C64/'Life Table Functions '!C44</f>
        <v>0.32819146836918245</v>
      </c>
      <c r="F44" s="60">
        <f>v^25*'Life Table Functions '!C69/'Life Table Functions '!C44</f>
        <v>0.22833558823043001</v>
      </c>
      <c r="G44" s="60">
        <f>v^30*'Life Table Functions '!C74/'Life Table Functions '!C44</f>
        <v>0.14468423275929287</v>
      </c>
      <c r="H44" s="60">
        <f t="shared" si="2"/>
        <v>8.0191693077128345</v>
      </c>
      <c r="I44" s="60">
        <f t="shared" si="3"/>
        <v>9.9927306237784936</v>
      </c>
      <c r="J44" s="60">
        <f t="shared" si="4"/>
        <v>11.612941149213775</v>
      </c>
      <c r="K44" s="60">
        <f t="shared" si="5"/>
        <v>12.965967359127909</v>
      </c>
      <c r="L44" s="60">
        <f t="shared" si="6"/>
        <v>14.099425662134429</v>
      </c>
    </row>
    <row r="45" spans="1:12">
      <c r="A45" s="3">
        <f t="shared" si="7"/>
        <v>56</v>
      </c>
      <c r="B45" s="61">
        <f>1+v*'Life Table Functions '!B45*AnnuitiesAnnual!B46</f>
        <v>15.844434417479583</v>
      </c>
      <c r="C45" s="60">
        <f>v^10*'Life Table Functions '!C55/'Life Table Functions '!C45</f>
        <v>0.59108663252899518</v>
      </c>
      <c r="D45" s="60">
        <f>v^15*'Life Table Functions '!C60/'Life Table Functions '!C45</f>
        <v>0.44398808931140493</v>
      </c>
      <c r="E45" s="60">
        <f>v^20*'Life Table Functions '!C65/'Life Table Functions '!C45</f>
        <v>0.32278510310896791</v>
      </c>
      <c r="F45" s="60">
        <f>v^25*'Life Table Functions '!C70/'Life Table Functions '!C45</f>
        <v>0.22131953478795485</v>
      </c>
      <c r="G45" s="60">
        <f>v^30*'Life Table Functions '!C75/'Life Table Functions '!C45</f>
        <v>0.13661332267590545</v>
      </c>
      <c r="H45" s="60">
        <f t="shared" si="2"/>
        <v>8.0091778121233652</v>
      </c>
      <c r="I45" s="60">
        <f t="shared" si="3"/>
        <v>9.9590693660105423</v>
      </c>
      <c r="J45" s="60">
        <f t="shared" si="4"/>
        <v>11.565697643439838</v>
      </c>
      <c r="K45" s="60">
        <f t="shared" si="5"/>
        <v>12.910692980251895</v>
      </c>
      <c r="L45" s="60">
        <f t="shared" si="6"/>
        <v>14.033531615810251</v>
      </c>
    </row>
    <row r="46" spans="1:12">
      <c r="A46" s="3">
        <f t="shared" si="7"/>
        <v>57</v>
      </c>
      <c r="B46" s="61">
        <f>1+v*'Life Table Functions '!B46*AnnuitiesAnnual!B47</f>
        <v>15.621216311479978</v>
      </c>
      <c r="C46" s="60">
        <f>v^10*'Life Table Functions '!C56/'Life Table Functions '!C46</f>
        <v>0.58847644682736477</v>
      </c>
      <c r="D46" s="60">
        <f>v^15*'Life Table Functions '!C61/'Life Table Functions '!C46</f>
        <v>0.43977969407874901</v>
      </c>
      <c r="E46" s="60">
        <f>v^20*'Life Table Functions '!C66/'Life Table Functions '!C46</f>
        <v>0.31681458595461914</v>
      </c>
      <c r="F46" s="60">
        <f>v^25*'Life Table Functions '!C71/'Life Table Functions '!C46</f>
        <v>0.21369049911661397</v>
      </c>
      <c r="G46" s="60">
        <f>v^30*'Life Table Functions '!C76/'Life Table Functions '!C46</f>
        <v>0.12807778615956128</v>
      </c>
      <c r="H46" s="60">
        <f t="shared" si="2"/>
        <v>7.9979722753575277</v>
      </c>
      <c r="I46" s="60">
        <f t="shared" si="3"/>
        <v>9.9242203685360089</v>
      </c>
      <c r="J46" s="60">
        <f t="shared" si="4"/>
        <v>11.517135483851437</v>
      </c>
      <c r="K46" s="60">
        <f t="shared" si="5"/>
        <v>12.853025958664304</v>
      </c>
      <c r="L46" s="60">
        <f t="shared" si="6"/>
        <v>13.962070521084277</v>
      </c>
    </row>
    <row r="47" spans="1:12">
      <c r="A47" s="3">
        <f t="shared" si="7"/>
        <v>58</v>
      </c>
      <c r="B47" s="61">
        <f>1+v*'Life Table Functions '!B47*AnnuitiesAnnual!B48</f>
        <v>15.390124041880496</v>
      </c>
      <c r="C47" s="60">
        <f>v^10*'Life Table Functions '!C57/'Life Table Functions '!C47</f>
        <v>0.58555635444659282</v>
      </c>
      <c r="D47" s="60">
        <f>v^15*'Life Table Functions '!C62/'Life Table Functions '!C47</f>
        <v>0.43509705510364516</v>
      </c>
      <c r="E47" s="60">
        <f>v^20*'Life Table Functions '!C67/'Life Table Functions '!C47</f>
        <v>0.31023544952797</v>
      </c>
      <c r="F47" s="60">
        <f>v^25*'Life Table Functions '!C72/'Life Table Functions '!C47</f>
        <v>0.20542892611325261</v>
      </c>
      <c r="G47" s="60">
        <f>v^30*'Life Table Functions '!C77/'Life Table Functions '!C47</f>
        <v>0.1191187655223467</v>
      </c>
      <c r="H47" s="60">
        <f t="shared" si="2"/>
        <v>7.9854086270592255</v>
      </c>
      <c r="I47" s="60">
        <f t="shared" si="3"/>
        <v>9.8880577652465682</v>
      </c>
      <c r="J47" s="60">
        <f t="shared" si="4"/>
        <v>11.467008533186467</v>
      </c>
      <c r="K47" s="60">
        <f t="shared" si="5"/>
        <v>12.792350617871447</v>
      </c>
      <c r="L47" s="60">
        <f t="shared" si="6"/>
        <v>13.883794971143292</v>
      </c>
    </row>
    <row r="48" spans="1:12">
      <c r="A48" s="3">
        <f t="shared" si="7"/>
        <v>59</v>
      </c>
      <c r="B48" s="61">
        <f>1+v*'Life Table Functions '!B48*AnnuitiesAnnual!B49</f>
        <v>15.151090888353922</v>
      </c>
      <c r="C48" s="60">
        <f>v^10*'Life Table Functions '!C58/'Life Table Functions '!C48</f>
        <v>0.58229146342756</v>
      </c>
      <c r="D48" s="60">
        <f>v^15*'Life Table Functions '!C63/'Life Table Functions '!C48</f>
        <v>0.42989325908912868</v>
      </c>
      <c r="E48" s="60">
        <f>v^20*'Life Table Functions '!C68/'Life Table Functions '!C48</f>
        <v>0.30300344809555402</v>
      </c>
      <c r="F48" s="60">
        <f>v^25*'Life Table Functions '!C73/'Life Table Functions '!C48</f>
        <v>0.19652357221031441</v>
      </c>
      <c r="G48" s="60">
        <f>v^30*'Life Table Functions '!C78/'Life Table Functions '!C48</f>
        <v>0.10979469230329557</v>
      </c>
      <c r="H48" s="60">
        <f t="shared" si="2"/>
        <v>7.9713265996523957</v>
      </c>
      <c r="I48" s="60">
        <f t="shared" si="3"/>
        <v>9.8504253910559036</v>
      </c>
      <c r="J48" s="60">
        <f t="shared" si="4"/>
        <v>11.415000849897558</v>
      </c>
      <c r="K48" s="60">
        <f t="shared" si="5"/>
        <v>12.727917934146246</v>
      </c>
      <c r="L48" s="60">
        <f t="shared" si="6"/>
        <v>13.79730148837203</v>
      </c>
    </row>
    <row r="49" spans="1:12">
      <c r="A49" s="11">
        <f t="shared" si="7"/>
        <v>60</v>
      </c>
      <c r="B49" s="51">
        <f>1+v*'Life Table Functions '!B49*AnnuitiesAnnual!B50</f>
        <v>14.904074300627279</v>
      </c>
      <c r="C49" s="57">
        <f>v^10*'Life Table Functions '!C59/'Life Table Functions '!C49</f>
        <v>0.57864345089717528</v>
      </c>
      <c r="D49" s="46">
        <f>v^15*'Life Table Functions '!C64/'Life Table Functions '!C49</f>
        <v>0.42411844808663557</v>
      </c>
      <c r="E49" s="46">
        <f>v^20*'Life Table Functions '!C69/'Life Table Functions '!C49</f>
        <v>0.29507572455936687</v>
      </c>
      <c r="F49" s="46">
        <f>v^25*'Life Table Functions '!C74/'Life Table Functions '!C49</f>
        <v>0.18697394105153695</v>
      </c>
      <c r="G49" s="46">
        <f>v^30*'Life Table Functions '!C79/'Life Table Functions '!C49</f>
        <v>0.10018277379778069</v>
      </c>
      <c r="H49" s="57">
        <f t="shared" si="2"/>
        <v>7.9555481438787812</v>
      </c>
      <c r="I49" s="46">
        <f t="shared" si="3"/>
        <v>9.8111312706486196</v>
      </c>
      <c r="J49" s="46">
        <f t="shared" si="4"/>
        <v>11.360715454790068</v>
      </c>
      <c r="K49" s="46">
        <f t="shared" si="5"/>
        <v>12.658834476323413</v>
      </c>
      <c r="L49" s="46">
        <f t="shared" si="6"/>
        <v>13.701049150839145</v>
      </c>
    </row>
    <row r="50" spans="1:12">
      <c r="A50" s="3">
        <f t="shared" si="7"/>
        <v>61</v>
      </c>
      <c r="B50" s="61">
        <f>1+v*'Life Table Functions '!B50*AnnuitiesAnnual!B51</f>
        <v>14.649058611609565</v>
      </c>
      <c r="C50" s="60">
        <f>v^10*'Life Table Functions '!C60/'Life Table Functions '!C50</f>
        <v>0.5745703589123371</v>
      </c>
      <c r="D50" s="60">
        <f>v^15*'Life Table Functions '!C65/'Life Table Functions '!C50</f>
        <v>0.41772010783558505</v>
      </c>
      <c r="E50" s="60">
        <f>v^20*'Life Table Functions '!C70/'Life Table Functions '!C50</f>
        <v>0.28641228807432378</v>
      </c>
      <c r="F50" s="60">
        <f>v^25*'Life Table Functions '!C75/'Life Table Functions '!C50</f>
        <v>0.17679295398180769</v>
      </c>
      <c r="G50" s="60">
        <f>v^30*'Life Table Functions '!C80/'Life Table Functions '!C50</f>
        <v>9.0379723756091074E-2</v>
      </c>
      <c r="H50" s="60">
        <f t="shared" si="2"/>
        <v>7.9378757532955548</v>
      </c>
      <c r="I50" s="60">
        <f t="shared" si="3"/>
        <v>9.7699415743400237</v>
      </c>
      <c r="J50" s="60">
        <f t="shared" si="4"/>
        <v>11.303662859253738</v>
      </c>
      <c r="K50" s="60">
        <f t="shared" si="5"/>
        <v>12.584055041847572</v>
      </c>
      <c r="L50" s="60">
        <f t="shared" si="6"/>
        <v>13.593391810490127</v>
      </c>
    </row>
    <row r="51" spans="1:12">
      <c r="A51" s="3">
        <f t="shared" si="7"/>
        <v>62</v>
      </c>
      <c r="B51" s="61">
        <f>1+v*'Life Table Functions '!B51*AnnuitiesAnnual!B52</f>
        <v>14.386057830097558</v>
      </c>
      <c r="C51" s="60">
        <f>v^10*'Life Table Functions '!C61/'Life Table Functions '!C51</f>
        <v>0.57002641734811488</v>
      </c>
      <c r="D51" s="60">
        <f>v^15*'Life Table Functions '!C66/'Life Table Functions '!C51</f>
        <v>0.41064352408003663</v>
      </c>
      <c r="E51" s="60">
        <f>v^20*'Life Table Functions '!C71/'Life Table Functions '!C51</f>
        <v>0.2769778397521061</v>
      </c>
      <c r="F51" s="60">
        <f>v^25*'Life Table Functions '!C76/'Life Table Functions '!C51</f>
        <v>0.16600976027178643</v>
      </c>
      <c r="G51" s="60">
        <f>v^30*'Life Table Functions '!C81/'Life Table Functions '!C51</f>
        <v>8.0501400123690864E-2</v>
      </c>
      <c r="H51" s="60">
        <f t="shared" si="2"/>
        <v>7.918090711676534</v>
      </c>
      <c r="I51" s="60">
        <f t="shared" si="3"/>
        <v>9.7265741109067463</v>
      </c>
      <c r="J51" s="60">
        <f t="shared" si="4"/>
        <v>11.243249873262371</v>
      </c>
      <c r="K51" s="60">
        <f t="shared" si="5"/>
        <v>12.502380796723971</v>
      </c>
      <c r="L51" s="60">
        <f t="shared" si="6"/>
        <v>13.472625762494088</v>
      </c>
    </row>
    <row r="52" spans="1:12">
      <c r="A52" s="3">
        <f t="shared" si="7"/>
        <v>63</v>
      </c>
      <c r="B52" s="61">
        <f>1+v*'Life Table Functions '!B52*AnnuitiesAnnual!B53</f>
        <v>14.115118486843246</v>
      </c>
      <c r="C52" s="60">
        <f>v^10*'Life Table Functions '!C62/'Life Table Functions '!C52</f>
        <v>0.56496190861724527</v>
      </c>
      <c r="D52" s="60">
        <f>v^15*'Life Table Functions '!C67/'Life Table Functions '!C52</f>
        <v>0.40283244768066601</v>
      </c>
      <c r="E52" s="60">
        <f>v^20*'Life Table Functions '!C72/'Life Table Functions '!C52</f>
        <v>0.26674397544356521</v>
      </c>
      <c r="F52" s="60">
        <f>v^25*'Life Table Functions '!C77/'Life Table Functions '!C52</f>
        <v>0.15467253646569512</v>
      </c>
      <c r="G52" s="60">
        <f>v^30*'Life Table Functions '!C82/'Life Table Functions '!C52</f>
        <v>7.0680998951622678E-2</v>
      </c>
      <c r="H52" s="60">
        <f t="shared" si="2"/>
        <v>7.8959512846190254</v>
      </c>
      <c r="I52" s="60">
        <f t="shared" si="3"/>
        <v>9.6806914778807709</v>
      </c>
      <c r="J52" s="60">
        <f t="shared" si="4"/>
        <v>11.178769401769928</v>
      </c>
      <c r="K52" s="60">
        <f t="shared" si="5"/>
        <v>12.412464996050153</v>
      </c>
      <c r="L52" s="60">
        <f t="shared" si="6"/>
        <v>13.337053729209853</v>
      </c>
    </row>
    <row r="53" spans="1:12">
      <c r="A53" s="3">
        <f t="shared" si="7"/>
        <v>64</v>
      </c>
      <c r="B53" s="61">
        <f>1+v*'Life Table Functions '!B53*AnnuitiesAnnual!B54</f>
        <v>13.836322502211182</v>
      </c>
      <c r="C53" s="60">
        <f>v^10*'Life Table Functions '!C63/'Life Table Functions '!C53</f>
        <v>0.55932309293767035</v>
      </c>
      <c r="D53" s="60">
        <f>v^15*'Life Table Functions '!C68/'Life Table Functions '!C53</f>
        <v>0.39423001448935707</v>
      </c>
      <c r="E53" s="60">
        <f>v^20*'Life Table Functions '!C73/'Life Table Functions '!C53</f>
        <v>0.25569177910985391</v>
      </c>
      <c r="F53" s="60">
        <f>v^25*'Life Table Functions '!C78/'Life Table Functions '!C53</f>
        <v>0.1428510579982995</v>
      </c>
      <c r="G53" s="60">
        <f>v^30*'Life Table Functions '!C83/'Life Table Functions '!C53</f>
        <v>6.1065487734487618E-2</v>
      </c>
      <c r="H53" s="60">
        <f t="shared" si="2"/>
        <v>7.8711908860128581</v>
      </c>
      <c r="I53" s="60">
        <f t="shared" si="3"/>
        <v>9.6318940543644054</v>
      </c>
      <c r="J53" s="60">
        <f t="shared" si="4"/>
        <v>11.109392155818071</v>
      </c>
      <c r="K53" s="60">
        <f t="shared" si="5"/>
        <v>12.312828526667433</v>
      </c>
      <c r="L53" s="60">
        <f t="shared" si="6"/>
        <v>13.185064443777762</v>
      </c>
    </row>
    <row r="54" spans="1:12">
      <c r="A54" s="3">
        <f t="shared" si="7"/>
        <v>65</v>
      </c>
      <c r="B54" s="61">
        <f>1+v*'Life Table Functions '!B54*AnnuitiesAnnual!B55</f>
        <v>13.549790037743087</v>
      </c>
      <c r="C54" s="60">
        <f>v^10*'Life Table Functions '!C64/'Life Table Functions '!C54</f>
        <v>0.55305221749165034</v>
      </c>
      <c r="D54" s="60">
        <f>v^15*'Life Table Functions '!C69/'Life Table Functions '!C54</f>
        <v>0.3847799701515876</v>
      </c>
      <c r="E54" s="60">
        <f>v^20*'Life Table Functions '!C74/'Life Table Functions '!C54</f>
        <v>0.24381479555584576</v>
      </c>
      <c r="F54" s="60">
        <f>v^25*'Life Table Functions '!C79/'Life Table Functions '!C54</f>
        <v>0.13063875304949965</v>
      </c>
      <c r="G54" s="60">
        <f>v^30*'Life Table Functions '!C84/'Life Table Functions '!C54</f>
        <v>5.1810064419331878E-2</v>
      </c>
      <c r="H54" s="60">
        <f t="shared" si="2"/>
        <v>7.8435162617604197</v>
      </c>
      <c r="I54" s="60">
        <f t="shared" si="3"/>
        <v>9.5797131015041561</v>
      </c>
      <c r="J54" s="60">
        <f t="shared" si="4"/>
        <v>11.034161440524954</v>
      </c>
      <c r="K54" s="60">
        <f t="shared" si="5"/>
        <v>12.201887494228396</v>
      </c>
      <c r="L54" s="60">
        <f t="shared" si="6"/>
        <v>13.015224941396701</v>
      </c>
    </row>
    <row r="55" spans="1:12">
      <c r="A55" s="3">
        <f t="shared" si="7"/>
        <v>66</v>
      </c>
      <c r="B55" s="61">
        <f>1+v*'Life Table Functions '!B55*AnnuitiesAnnual!B56</f>
        <v>13.25568228777677</v>
      </c>
      <c r="C55" s="60">
        <f>v^10*'Life Table Functions '!C65/'Life Table Functions '!C55</f>
        <v>0.54608763816551709</v>
      </c>
      <c r="D55" s="60">
        <f>v^15*'Life Table Functions '!C70/'Life Table Functions '!C55</f>
        <v>0.3744282523206921</v>
      </c>
      <c r="E55" s="60">
        <f>v^20*'Life Table Functions '!C75/'Life Table Functions '!C55</f>
        <v>0.23112233496365533</v>
      </c>
      <c r="F55" s="60">
        <f>v^25*'Life Table Functions '!C80/'Life Table Functions '!C55</f>
        <v>0.11815387614388416</v>
      </c>
      <c r="G55" s="60">
        <f>v^30*'Life Table Functions '!C85/'Life Table Functions '!C55</f>
        <v>4.3070618052642284E-2</v>
      </c>
      <c r="H55" s="60">
        <f t="shared" si="2"/>
        <v>7.812605747656157</v>
      </c>
      <c r="I55" s="60">
        <f t="shared" si="3"/>
        <v>9.5236043322831172</v>
      </c>
      <c r="J55" s="60">
        <f t="shared" si="4"/>
        <v>10.951992419306848</v>
      </c>
      <c r="K55" s="60">
        <f t="shared" si="5"/>
        <v>12.07799477680593</v>
      </c>
      <c r="L55" s="60">
        <f t="shared" si="6"/>
        <v>12.826380003113487</v>
      </c>
    </row>
    <row r="56" spans="1:12">
      <c r="A56" s="3">
        <f t="shared" si="7"/>
        <v>67</v>
      </c>
      <c r="B56" s="61">
        <f>1+v*'Life Table Functions '!B56*AnnuitiesAnnual!B57</f>
        <v>12.954204160967555</v>
      </c>
      <c r="C56" s="60">
        <f>v^10*'Life Table Functions '!C66/'Life Table Functions '!C56</f>
        <v>0.53836408859292828</v>
      </c>
      <c r="D56" s="60">
        <f>v^15*'Life Table Functions '!C71/'Life Table Functions '!C56</f>
        <v>0.3631249819235367</v>
      </c>
      <c r="E56" s="60">
        <f>v^20*'Life Table Functions '!C76/'Life Table Functions '!C56</f>
        <v>0.21764301162784538</v>
      </c>
      <c r="F56" s="60">
        <f>v^25*'Life Table Functions '!C81/'Life Table Functions '!C56</f>
        <v>0.10553937994063792</v>
      </c>
      <c r="G56" s="60">
        <f>v^30*'Life Table Functions '!C86/'Life Table Functions '!C56</f>
        <v>3.4994450616442511E-2</v>
      </c>
      <c r="H56" s="60">
        <f t="shared" si="2"/>
        <v>7.7781076760588963</v>
      </c>
      <c r="I56" s="60">
        <f t="shared" si="3"/>
        <v>9.4629424250122565</v>
      </c>
      <c r="J56" s="60">
        <f t="shared" si="4"/>
        <v>10.861677465146963</v>
      </c>
      <c r="K56" s="60">
        <f t="shared" si="5"/>
        <v>11.939496781510018</v>
      </c>
      <c r="L56" s="60">
        <f t="shared" si="6"/>
        <v>12.617750343439546</v>
      </c>
    </row>
    <row r="57" spans="1:12">
      <c r="A57" s="3">
        <f t="shared" si="7"/>
        <v>68</v>
      </c>
      <c r="B57" s="61">
        <f>1+v*'Life Table Functions '!B57*AnnuitiesAnnual!B58</f>
        <v>12.645606795300582</v>
      </c>
      <c r="C57" s="60">
        <f>v^10*'Life Table Functions '!C67/'Life Table Functions '!C57</f>
        <v>0.52981313783397044</v>
      </c>
      <c r="D57" s="60">
        <f>v^15*'Life Table Functions '!C72/'Life Table Functions '!C57</f>
        <v>0.35082690940550498</v>
      </c>
      <c r="E57" s="60">
        <f>v^20*'Life Table Functions '!C77/'Life Table Functions '!C57</f>
        <v>0.20342835427842881</v>
      </c>
      <c r="F57" s="60">
        <f>v^25*'Life Table Functions '!C82/'Life Table Functions '!C57</f>
        <v>9.2961036419500181E-2</v>
      </c>
      <c r="G57" s="60">
        <f>v^30*'Life Table Functions '!C87/'Life Table Functions '!C57</f>
        <v>2.7709883333853026E-2</v>
      </c>
      <c r="H57" s="60">
        <f t="shared" si="2"/>
        <v>7.7396390273141726</v>
      </c>
      <c r="I57" s="60">
        <f t="shared" si="3"/>
        <v>9.3970170817230052</v>
      </c>
      <c r="J57" s="60">
        <f t="shared" si="4"/>
        <v>10.761899355985925</v>
      </c>
      <c r="K57" s="60">
        <f t="shared" si="5"/>
        <v>11.784805475391453</v>
      </c>
      <c r="L57" s="60">
        <f t="shared" si="6"/>
        <v>12.389018604516329</v>
      </c>
    </row>
    <row r="58" spans="1:12">
      <c r="A58" s="3">
        <f t="shared" si="7"/>
        <v>69</v>
      </c>
      <c r="B58" s="61">
        <f>1+v*'Life Table Functions '!B58*AnnuitiesAnnual!B59</f>
        <v>12.330189844170238</v>
      </c>
      <c r="C58" s="60">
        <f>v^10*'Life Table Functions '!C68/'Life Table Functions '!C58</f>
        <v>0.5203638849726141</v>
      </c>
      <c r="D58" s="60">
        <f>v^15*'Life Table Functions '!C73/'Life Table Functions '!C58</f>
        <v>0.3375003491439007</v>
      </c>
      <c r="E58" s="60">
        <f>v^20*'Life Table Functions '!C78/'Life Table Functions '!C58</f>
        <v>0.18855624579657707</v>
      </c>
      <c r="F58" s="60">
        <f>v^25*'Life Table Functions '!C83/'Life Table Functions '!C58</f>
        <v>8.0603387026289844E-2</v>
      </c>
      <c r="G58" s="60">
        <f>v^30*'Life Table Functions '!C88/'Life Table Functions '!C58</f>
        <v>2.1315769675928506E-2</v>
      </c>
      <c r="H58" s="60">
        <f t="shared" si="2"/>
        <v>7.6967844471239895</v>
      </c>
      <c r="I58" s="60">
        <f t="shared" si="3"/>
        <v>9.3250313687494444</v>
      </c>
      <c r="J58" s="60">
        <f t="shared" si="4"/>
        <v>10.651254099106726</v>
      </c>
      <c r="K58" s="60">
        <f t="shared" si="5"/>
        <v>11.612484063171479</v>
      </c>
      <c r="L58" s="60">
        <f t="shared" si="6"/>
        <v>12.140390734141993</v>
      </c>
    </row>
    <row r="59" spans="1:12">
      <c r="A59" s="11">
        <f t="shared" si="7"/>
        <v>70</v>
      </c>
      <c r="B59" s="51">
        <f>1+v*'Life Table Functions '!B59*AnnuitiesAnnual!B60</f>
        <v>12.008303465588256</v>
      </c>
      <c r="C59" s="57">
        <f>v^10*'Life Table Functions '!C69/'Life Table Functions '!C59</f>
        <v>0.50994394579573599</v>
      </c>
      <c r="D59" s="46">
        <f>v^15*'Life Table Functions '!C74/'Life Table Functions '!C59</f>
        <v>0.32312461285380056</v>
      </c>
      <c r="E59" s="46">
        <f>v^20*'Life Table Functions '!C79/'Life Table Functions '!C59</f>
        <v>0.17313385927456582</v>
      </c>
      <c r="F59" s="46">
        <f>v^25*'Life Table Functions '!C84/'Life Table Functions '!C59</f>
        <v>6.8663212046918345E-2</v>
      </c>
      <c r="G59" s="46">
        <f>v^30*'Life Table Functions '!C89/'Life Table Functions '!C59</f>
        <v>1.5872289070883228E-2</v>
      </c>
      <c r="H59" s="57">
        <f t="shared" si="2"/>
        <v>7.6490957803829343</v>
      </c>
      <c r="I59" s="46">
        <f t="shared" si="3"/>
        <v>9.2461032134932939</v>
      </c>
      <c r="J59" s="46">
        <f t="shared" si="4"/>
        <v>10.528285012302689</v>
      </c>
      <c r="K59" s="46">
        <f t="shared" si="5"/>
        <v>11.421342478770885</v>
      </c>
      <c r="L59" s="46">
        <f t="shared" si="6"/>
        <v>11.87262070070784</v>
      </c>
    </row>
    <row r="60" spans="1:12">
      <c r="A60" s="3">
        <f t="shared" si="7"/>
        <v>71</v>
      </c>
      <c r="B60" s="61">
        <f>1+v*'Life Table Functions '!B60*AnnuitiesAnnual!B61</f>
        <v>11.680349941856196</v>
      </c>
      <c r="C60" s="60">
        <f>v^10*'Life Table Functions '!C70/'Life Table Functions '!C60</f>
        <v>0.49848079287713831</v>
      </c>
      <c r="D60" s="60">
        <f>v^15*'Life Table Functions '!C75/'Life Table Functions '!C60</f>
        <v>0.30769591789676914</v>
      </c>
      <c r="E60" s="60">
        <f>v^20*'Life Table Functions '!C80/'Life Table Functions '!C60</f>
        <v>0.15729966287711064</v>
      </c>
      <c r="F60" s="60">
        <f>v^25*'Life Table Functions '!C85/'Life Table Functions '!C60</f>
        <v>5.7340426913621081E-2</v>
      </c>
      <c r="G60" s="60">
        <f>v^30*'Life Table Functions '!C90/'Life Table Functions '!C60</f>
        <v>1.1394584398197193E-2</v>
      </c>
      <c r="H60" s="60">
        <f t="shared" si="2"/>
        <v>7.5960923053049934</v>
      </c>
      <c r="I60" s="60">
        <f t="shared" si="3"/>
        <v>9.1592710550408825</v>
      </c>
      <c r="J60" s="60">
        <f t="shared" si="4"/>
        <v>10.391529272107512</v>
      </c>
      <c r="K60" s="60">
        <f t="shared" si="5"/>
        <v>11.210536300384989</v>
      </c>
      <c r="L60" s="60">
        <f t="shared" si="6"/>
        <v>11.586989437281781</v>
      </c>
    </row>
    <row r="61" spans="1:12">
      <c r="A61" s="3">
        <f t="shared" si="7"/>
        <v>72</v>
      </c>
      <c r="B61" s="61">
        <f>1+v*'Life Table Functions '!B61*AnnuitiesAnnual!B62</f>
        <v>11.346784853430817</v>
      </c>
      <c r="C61" s="60">
        <f>v^10*'Life Table Functions '!C71/'Life Table Functions '!C61</f>
        <v>0.48590351485930477</v>
      </c>
      <c r="D61" s="60">
        <f>v^15*'Life Table Functions '!C76/'Life Table Functions '!C61</f>
        <v>0.29123169596963489</v>
      </c>
      <c r="E61" s="60">
        <f>v^20*'Life Table Functions '!C81/'Life Table Functions '!C61</f>
        <v>0.14122398133441016</v>
      </c>
      <c r="F61" s="60">
        <f>v^25*'Life Table Functions '!C86/'Life Table Functions '!C61</f>
        <v>4.6826650331318435E-2</v>
      </c>
      <c r="G61" s="60">
        <f>v^30*'Life Table Functions '!C91/'Life Table Functions '!C61</f>
        <v>7.8507061360160117E-3</v>
      </c>
      <c r="H61" s="60">
        <f t="shared" si="2"/>
        <v>7.5372618884452134</v>
      </c>
      <c r="I61" s="60">
        <f t="shared" si="3"/>
        <v>9.0635047371112716</v>
      </c>
      <c r="J61" s="60">
        <f t="shared" si="4"/>
        <v>10.239577386006111</v>
      </c>
      <c r="K61" s="60">
        <f t="shared" si="5"/>
        <v>10.979660117026798</v>
      </c>
      <c r="L61" s="60">
        <f t="shared" si="6"/>
        <v>11.285234680604498</v>
      </c>
    </row>
    <row r="62" spans="1:12">
      <c r="A62" s="3">
        <f t="shared" si="7"/>
        <v>73</v>
      </c>
      <c r="B62" s="61">
        <f>1+v*'Life Table Functions '!B62*AnnuitiesAnnual!B63</f>
        <v>11.008117728584121</v>
      </c>
      <c r="C62" s="60">
        <f>v^10*'Life Table Functions '!C72/'Life Table Functions '!C62</f>
        <v>0.47214506212715474</v>
      </c>
      <c r="D62" s="60">
        <f>v^15*'Life Table Functions '!C77/'Life Table Functions '!C62</f>
        <v>0.27377515918596884</v>
      </c>
      <c r="E62" s="60">
        <f>v^20*'Life Table Functions '!C82/'Life Table Functions '!C62</f>
        <v>0.12510754773647614</v>
      </c>
      <c r="F62" s="60">
        <f>v^25*'Life Table Functions '!C87/'Life Table Functions '!C62</f>
        <v>3.7292135344943286E-2</v>
      </c>
      <c r="G62" s="60">
        <f>v^30*'Life Table Functions '!C92/'Life Table Functions '!C62</f>
        <v>5.164841781002954E-3</v>
      </c>
      <c r="H62" s="60">
        <f t="shared" si="2"/>
        <v>7.4720633203521025</v>
      </c>
      <c r="I62" s="60">
        <f t="shared" si="3"/>
        <v>8.957722762802927</v>
      </c>
      <c r="J62" s="60">
        <f t="shared" si="4"/>
        <v>10.071144897218316</v>
      </c>
      <c r="K62" s="60">
        <f t="shared" si="5"/>
        <v>10.728824286469591</v>
      </c>
      <c r="L62" s="60">
        <f t="shared" si="6"/>
        <v>10.969436477815014</v>
      </c>
    </row>
    <row r="63" spans="1:12">
      <c r="A63" s="3">
        <f t="shared" si="7"/>
        <v>74</v>
      </c>
      <c r="B63" s="61">
        <f>1+v*'Life Table Functions '!B63*AnnuitiesAnnual!B64</f>
        <v>10.664912090198758</v>
      </c>
      <c r="C63" s="60">
        <f>v^10*'Life Table Functions '!C73/'Life Table Functions '!C63</f>
        <v>0.45714504253152216</v>
      </c>
      <c r="D63" s="60">
        <f>v^15*'Life Table Functions '!C78/'Life Table Functions '!C63</f>
        <v>0.25539989283835712</v>
      </c>
      <c r="E63" s="60">
        <f>v^20*'Life Table Functions '!C83/'Life Table Functions '!C63</f>
        <v>0.10917748347160167</v>
      </c>
      <c r="F63" s="60">
        <f>v^25*'Life Table Functions '!C88/'Life Table Functions '!C63</f>
        <v>2.8872261791171458E-2</v>
      </c>
      <c r="G63" s="60">
        <f>v^30*'Life Table Functions '!C93/'Life Table Functions '!C63</f>
        <v>3.2259357380170182E-3</v>
      </c>
      <c r="H63" s="60">
        <f t="shared" si="2"/>
        <v>7.3999301310817014</v>
      </c>
      <c r="I63" s="60">
        <f t="shared" si="3"/>
        <v>8.8408169674343764</v>
      </c>
      <c r="J63" s="60">
        <f t="shared" si="4"/>
        <v>9.8851540687563606</v>
      </c>
      <c r="K63" s="60">
        <f t="shared" si="5"/>
        <v>10.458703108154335</v>
      </c>
      <c r="L63" s="60">
        <f t="shared" si="6"/>
        <v>10.641872089748199</v>
      </c>
    </row>
    <row r="64" spans="1:12">
      <c r="A64" s="3">
        <f t="shared" si="7"/>
        <v>75</v>
      </c>
      <c r="B64" s="61">
        <f>1+v*'Life Table Functions '!B64*AnnuitiesAnnual!B65</f>
        <v>10.317784823037648</v>
      </c>
      <c r="C64" s="60">
        <f>v^10*'Life Table Functions '!C74/'Life Table Functions '!C64</f>
        <v>0.44085311991272624</v>
      </c>
      <c r="D64" s="60">
        <f>v^15*'Life Table Functions '!C79/'Life Table Functions '!C64</f>
        <v>0.23621413840813671</v>
      </c>
      <c r="E64" s="60">
        <f>v^20*'Life Table Functions '!C84/'Life Table Functions '!C64</f>
        <v>9.3680239913537786E-2</v>
      </c>
      <c r="F64" s="60">
        <f>v^25*'Life Table Functions '!C89/'Life Table Functions '!C64</f>
        <v>2.165526202184272E-2</v>
      </c>
      <c r="G64" s="60">
        <f>v^30*'Life Table Functions '!C94/'Life Table Functions '!C64</f>
        <v>1.9006783998135211E-3</v>
      </c>
      <c r="H64" s="60">
        <f t="shared" si="2"/>
        <v>7.3202762214963721</v>
      </c>
      <c r="I64" s="60">
        <f t="shared" si="3"/>
        <v>8.7116854677144477</v>
      </c>
      <c r="J64" s="60">
        <f t="shared" si="4"/>
        <v>9.6808213713763109</v>
      </c>
      <c r="K64" s="60">
        <f t="shared" si="5"/>
        <v>10.170543414851734</v>
      </c>
      <c r="L64" s="60">
        <f t="shared" si="6"/>
        <v>10.304861471483887</v>
      </c>
    </row>
    <row r="65" spans="1:12">
      <c r="A65" s="3">
        <f t="shared" si="7"/>
        <v>76</v>
      </c>
      <c r="B65" s="61">
        <f>1+v*'Life Table Functions '!B65*AnnuitiesAnnual!B66</f>
        <v>9.9674047894686773</v>
      </c>
      <c r="C65" s="60">
        <f>v^10*'Life Table Functions '!C75/'Life Table Functions '!C65</f>
        <v>0.42323304687882896</v>
      </c>
      <c r="D65" s="60">
        <f>v^15*'Life Table Functions '!C80/'Life Table Functions '!C65</f>
        <v>0.21636431203753448</v>
      </c>
      <c r="E65" s="60">
        <f>v^20*'Life Table Functions '!C85/'Life Table Functions '!C65</f>
        <v>7.8871256264526096E-2</v>
      </c>
      <c r="F65" s="60">
        <f>v^25*'Life Table Functions '!C90/'Life Table Functions '!C65</f>
        <v>1.5673151290830318E-2</v>
      </c>
      <c r="G65" s="60">
        <f>v^30*'Life Table Functions '!C95/'Life Table Functions '!C65</f>
        <v>1.0487523080833624E-3</v>
      </c>
      <c r="H65" s="60">
        <f t="shared" si="2"/>
        <v>7.2325036754614001</v>
      </c>
      <c r="I65" s="60">
        <f t="shared" si="3"/>
        <v>8.5692743684472674</v>
      </c>
      <c r="J65" s="60">
        <f t="shared" si="4"/>
        <v>9.45774447770488</v>
      </c>
      <c r="K65" s="60">
        <f t="shared" si="5"/>
        <v>9.8661260277051408</v>
      </c>
      <c r="L65" s="60">
        <f t="shared" si="6"/>
        <v>9.9606278284613854</v>
      </c>
    </row>
    <row r="66" spans="1:12">
      <c r="A66" s="3">
        <f t="shared" si="7"/>
        <v>77</v>
      </c>
      <c r="B66" s="61">
        <f>1+v*'Life Table Functions '!B66*AnnuitiesAnnual!B67</f>
        <v>9.6144906292634342</v>
      </c>
      <c r="C66" s="60">
        <f>v^10*'Life Table Functions '!C76/'Life Table Functions '!C66</f>
        <v>0.40426732807657811</v>
      </c>
      <c r="D66" s="60">
        <f>v^15*'Life Table Functions '!C81/'Life Table Functions '!C66</f>
        <v>0.19603718408572957</v>
      </c>
      <c r="E66" s="60">
        <f>v^20*'Life Table Functions '!C86/'Life Table Functions '!C66</f>
        <v>6.5001457857087441E-2</v>
      </c>
      <c r="F66" s="60">
        <f>v^25*'Life Table Functions '!C91/'Life Table Functions '!C66</f>
        <v>1.0897797310676322E-2</v>
      </c>
      <c r="G66" s="60">
        <f>v^30*'Life Table Functions '!C96/'Life Table Functions '!C66</f>
        <v>5.3754644252104506E-4</v>
      </c>
      <c r="H66" s="60">
        <f t="shared" si="2"/>
        <v>7.1360131331348313</v>
      </c>
      <c r="I66" s="60">
        <f t="shared" si="3"/>
        <v>8.4126281105370513</v>
      </c>
      <c r="J66" s="60">
        <f t="shared" si="4"/>
        <v>9.2159804373049443</v>
      </c>
      <c r="K66" s="60">
        <f t="shared" si="5"/>
        <v>9.5476785385600138</v>
      </c>
      <c r="L66" s="60">
        <f t="shared" si="6"/>
        <v>9.6111950457018072</v>
      </c>
    </row>
    <row r="67" spans="1:12">
      <c r="A67" s="3">
        <f t="shared" si="7"/>
        <v>78</v>
      </c>
      <c r="B67" s="61">
        <f>1+v*'Life Table Functions '!B67*AnnuitiesAnnual!B68</f>
        <v>9.2598076900158155</v>
      </c>
      <c r="C67" s="60">
        <f>v^10*'Life Table Functions '!C77/'Life Table Functions '!C67</f>
        <v>0.38396245723558831</v>
      </c>
      <c r="D67" s="60">
        <f>v^15*'Life Table Functions '!C82/'Life Table Functions '!C67</f>
        <v>0.17546004389312012</v>
      </c>
      <c r="E67" s="60">
        <f>v^20*'Life Table Functions '!C87/'Life Table Functions '!C67</f>
        <v>5.2301238597327084E-2</v>
      </c>
      <c r="F67" s="60">
        <f>v^25*'Life Table Functions '!C92/'Life Table Functions '!C67</f>
        <v>7.2435547014689213E-3</v>
      </c>
      <c r="G67" s="60">
        <f>v^30*'Life Table Functions '!C97/'Life Table Functions '!C67</f>
        <v>2.5361047893757469E-4</v>
      </c>
      <c r="H67" s="60">
        <f t="shared" si="2"/>
        <v>7.0302170976722973</v>
      </c>
      <c r="I67" s="60">
        <f t="shared" si="3"/>
        <v>8.2409474972437664</v>
      </c>
      <c r="J67" s="60">
        <f t="shared" si="4"/>
        <v>8.9561052124765457</v>
      </c>
      <c r="K67" s="60">
        <f t="shared" si="5"/>
        <v>9.2177458657067497</v>
      </c>
      <c r="L67" s="60">
        <f t="shared" si="6"/>
        <v>9.258335026406904</v>
      </c>
    </row>
    <row r="68" spans="1:12">
      <c r="A68" s="3">
        <f t="shared" si="7"/>
        <v>79</v>
      </c>
      <c r="B68" s="61">
        <f>1+v*'Life Table Functions '!B68*AnnuitiesAnnual!B69</f>
        <v>8.9041640491443736</v>
      </c>
      <c r="C68" s="60">
        <f>v^10*'Life Table Functions '!C78/'Life Table Functions '!C68</f>
        <v>0.36235459693076211</v>
      </c>
      <c r="D68" s="60">
        <f>v^15*'Life Table Functions '!C83/'Life Table Functions '!C68</f>
        <v>0.15489811909320314</v>
      </c>
      <c r="E68" s="60">
        <f>v^20*'Life Table Functions '!C88/'Life Table Functions '!C68</f>
        <v>4.0963199583019347E-2</v>
      </c>
      <c r="F68" s="60">
        <f>v^25*'Life Table Functions '!C93/'Life Table Functions '!C68</f>
        <v>4.5768721007785071E-3</v>
      </c>
      <c r="G68" s="60">
        <f>v^30*'Life Table Functions '!C98/'Life Table Functions '!C68</f>
        <v>1.0900929864132451E-4</v>
      </c>
      <c r="H68" s="60">
        <f t="shared" si="2"/>
        <v>6.9145565055472007</v>
      </c>
      <c r="I68" s="60">
        <f t="shared" si="3"/>
        <v>8.0536533371311414</v>
      </c>
      <c r="J68" s="60">
        <f t="shared" si="4"/>
        <v>8.6792443390300722</v>
      </c>
      <c r="K68" s="60">
        <f t="shared" si="5"/>
        <v>8.8790334744671924</v>
      </c>
      <c r="L68" s="60">
        <f t="shared" si="6"/>
        <v>8.903565503618152</v>
      </c>
    </row>
    <row r="69" spans="1:12">
      <c r="A69" s="11">
        <f t="shared" si="7"/>
        <v>80</v>
      </c>
      <c r="B69" s="51">
        <f>1+v*'Life Table Functions '!B69*AnnuitiesAnnual!B70</f>
        <v>8.5484056064300304</v>
      </c>
      <c r="C69" s="57">
        <f>v^10*'Life Table Functions '!C79/'Life Table Functions '!C69</f>
        <v>0.339515471655225</v>
      </c>
      <c r="D69" s="46">
        <f>v^15*'Life Table Functions '!C84/'Life Table Functions '!C69</f>
        <v>0.13464854836108239</v>
      </c>
      <c r="E69" s="46">
        <f>v^20*'Life Table Functions '!C89/'Life Table Functions '!C69</f>
        <v>3.1125556449377006E-2</v>
      </c>
      <c r="F69" s="46">
        <f>v^25*'Life Table Functions '!C94/'Life Table Functions '!C69</f>
        <v>2.7318844152444577E-3</v>
      </c>
      <c r="G69" s="46">
        <f>v^30*'Life Table Functions '!C99/'Life Table Functions '!C69</f>
        <v>4.2197686782770766E-5</v>
      </c>
      <c r="H69" s="57">
        <f t="shared" si="2"/>
        <v>6.7885208006650561</v>
      </c>
      <c r="I69" s="46">
        <f t="shared" si="3"/>
        <v>7.850452334304582</v>
      </c>
      <c r="J69" s="46">
        <f t="shared" si="4"/>
        <v>8.3870657016557804</v>
      </c>
      <c r="K69" s="46">
        <f t="shared" si="5"/>
        <v>8.5342448324009244</v>
      </c>
      <c r="L69" s="46">
        <f t="shared" si="6"/>
        <v>8.5481868739303142</v>
      </c>
    </row>
    <row r="70" spans="1:12">
      <c r="A70" s="3">
        <f t="shared" si="7"/>
        <v>81</v>
      </c>
      <c r="B70" s="61">
        <f>1+v*'Life Table Functions '!B70*AnnuitiesAnnual!B71</f>
        <v>8.193410247519525</v>
      </c>
      <c r="C70" s="60">
        <f>v^10*'Life Table Functions '!C80/'Life Table Functions '!C70</f>
        <v>0.31555812204760431</v>
      </c>
      <c r="D70" s="60">
        <f>v^15*'Life Table Functions '!C85/'Life Table Functions '!C70</f>
        <v>0.11503036372306905</v>
      </c>
      <c r="E70" s="60">
        <f>v^20*'Life Table Functions '!C90/'Life Table Functions '!C70</f>
        <v>2.2858622761430334E-2</v>
      </c>
      <c r="F70" s="60">
        <f>v^25*'Life Table Functions '!C95/'Life Table Functions '!C70</f>
        <v>1.5295605163131768E-3</v>
      </c>
      <c r="G70" s="60">
        <f>v^30*'Life Table Functions '!C100/'Life Table Functions '!C70</f>
        <v>1.4521251767733748E-5</v>
      </c>
      <c r="H70" s="60">
        <f t="shared" si="2"/>
        <v>6.6516715991029809</v>
      </c>
      <c r="I70" s="60">
        <f t="shared" si="3"/>
        <v>7.6314004461476124</v>
      </c>
      <c r="J70" s="60">
        <f t="shared" si="4"/>
        <v>8.0817286912591708</v>
      </c>
      <c r="K70" s="60">
        <f t="shared" si="5"/>
        <v>8.1859371945434507</v>
      </c>
      <c r="L70" s="60">
        <f t="shared" si="6"/>
        <v>8.1933393002882244</v>
      </c>
    </row>
    <row r="71" spans="1:12">
      <c r="A71" s="3">
        <f t="shared" si="7"/>
        <v>82</v>
      </c>
      <c r="B71" s="61">
        <f>1+v*'Life Table Functions '!B71*AnnuitiesAnnual!B72</f>
        <v>7.8400811035266251</v>
      </c>
      <c r="C71" s="60">
        <f>v^10*'Life Table Functions '!C81/'Life Table Functions '!C71</f>
        <v>0.2906420246317874</v>
      </c>
      <c r="D71" s="60">
        <f>v^15*'Life Table Functions '!C86/'Life Table Functions '!C71</f>
        <v>9.6370264670502068E-2</v>
      </c>
      <c r="E71" s="60">
        <f>v^20*'Life Table Functions '!C91/'Life Table Functions '!C71</f>
        <v>1.6156923948758048E-2</v>
      </c>
      <c r="F71" s="60">
        <f>v^25*'Life Table Functions '!C96/'Life Table Functions '!C71</f>
        <v>7.9695893978771061E-4</v>
      </c>
      <c r="G71" s="60">
        <f>v^30*'Life Table Functions '!C101/'Life Table Functions '!C71</f>
        <v>4.3779639111291034E-6</v>
      </c>
      <c r="H71" s="60">
        <f t="shared" si="2"/>
        <v>6.5036697988033341</v>
      </c>
      <c r="I71" s="60">
        <f t="shared" si="3"/>
        <v>7.3969576037230498</v>
      </c>
      <c r="J71" s="60">
        <f t="shared" si="4"/>
        <v>7.7657893838689818</v>
      </c>
      <c r="K71" s="60">
        <f t="shared" si="5"/>
        <v>7.8364165786256512</v>
      </c>
      <c r="L71" s="60">
        <f t="shared" si="6"/>
        <v>7.8400609730569526</v>
      </c>
    </row>
    <row r="72" spans="1:12">
      <c r="A72" s="3">
        <f t="shared" si="7"/>
        <v>83</v>
      </c>
      <c r="B72" s="61">
        <f>1+v*'Life Table Functions '!B72*AnnuitiesAnnual!B73</f>
        <v>7.4893389593042352</v>
      </c>
      <c r="C72" s="60">
        <f>v^10*'Life Table Functions '!C82/'Life Table Functions '!C72</f>
        <v>0.26497692716054083</v>
      </c>
      <c r="D72" s="60">
        <f>v^15*'Life Table Functions '!C87/'Life Table Functions '!C72</f>
        <v>7.898448662563802E-2</v>
      </c>
      <c r="E72" s="60">
        <f>v^20*'Life Table Functions '!C92/'Life Table Functions '!C72</f>
        <v>1.0939099432140192E-2</v>
      </c>
      <c r="F72" s="60">
        <f>v^25*'Life Table Functions '!C97/'Life Table Functions '!C72</f>
        <v>3.829984531722017E-4</v>
      </c>
      <c r="G72" s="60">
        <f>v^30*'Life Table Functions '!C102/'Life Table Functions '!C72</f>
        <v>1.1375475157752012E-6</v>
      </c>
      <c r="H72" s="60">
        <f t="shared" si="2"/>
        <v>6.3443056631646995</v>
      </c>
      <c r="I72" s="60">
        <f t="shared" si="3"/>
        <v>7.1480267249373206</v>
      </c>
      <c r="J72" s="60">
        <f t="shared" si="4"/>
        <v>7.4420683036520439</v>
      </c>
      <c r="K72" s="60">
        <f t="shared" si="5"/>
        <v>7.4876839247095193</v>
      </c>
      <c r="L72" s="60">
        <f t="shared" si="6"/>
        <v>7.4893340436695217</v>
      </c>
    </row>
    <row r="73" spans="1:12">
      <c r="A73" s="3">
        <f t="shared" ref="A73:A104" si="8">x</f>
        <v>84</v>
      </c>
      <c r="B73" s="61">
        <f>1+v*'Life Table Functions '!B73*AnnuitiesAnnual!B74</f>
        <v>7.142113892423807</v>
      </c>
      <c r="C73" s="60">
        <f>v^10*'Life Table Functions '!C83/'Life Table Functions '!C73</f>
        <v>0.2388246033841073</v>
      </c>
      <c r="D73" s="60">
        <f>v^15*'Life Table Functions '!C88/'Life Table Functions '!C73</f>
        <v>6.3157770740083177E-2</v>
      </c>
      <c r="E73" s="60">
        <f>v^20*'Life Table Functions '!C93/'Life Table Functions '!C73</f>
        <v>7.0567006920884984E-3</v>
      </c>
      <c r="F73" s="60">
        <f>v^25*'Life Table Functions '!C98/'Life Table Functions '!C73</f>
        <v>1.6807242505978504E-4</v>
      </c>
      <c r="G73" s="60">
        <f>v^30*'Life Table Functions '!C103/'Life Table Functions '!C73</f>
        <v>2.5008600515668346E-7</v>
      </c>
      <c r="H73" s="60">
        <f t="shared" si="2"/>
        <v>6.173530981526695</v>
      </c>
      <c r="I73" s="60">
        <f t="shared" si="3"/>
        <v>6.8859696905183805</v>
      </c>
      <c r="J73" s="60">
        <f t="shared" si="4"/>
        <v>7.1134945642607041</v>
      </c>
      <c r="K73" s="60">
        <f t="shared" si="5"/>
        <v>7.14143225378022</v>
      </c>
      <c r="L73" s="60">
        <f t="shared" si="6"/>
        <v>7.142112878168879</v>
      </c>
    </row>
    <row r="74" spans="1:12">
      <c r="A74" s="3">
        <f t="shared" si="8"/>
        <v>85</v>
      </c>
      <c r="B74" s="61">
        <f>1+v*'Life Table Functions '!B74*AnnuitiesAnnual!B75</f>
        <v>6.799336255428293</v>
      </c>
      <c r="C74" s="60">
        <f>v^10*'Life Table Functions '!C84/'Life Table Functions '!C74</f>
        <v>0.21249762263695271</v>
      </c>
      <c r="D74" s="60">
        <f>v^15*'Life Table Functions '!C89/'Life Table Functions '!C74</f>
        <v>4.9121262941565928E-2</v>
      </c>
      <c r="E74" s="60">
        <f>v^20*'Life Table Functions '!C94/'Life Table Functions '!C74</f>
        <v>4.3113642933723375E-3</v>
      </c>
      <c r="F74" s="60">
        <f>v^25*'Life Table Functions '!C99/'Life Table Functions '!C74</f>
        <v>6.6594911205958946E-5</v>
      </c>
      <c r="G74" s="60">
        <f>v^30*'Life Table Functions '!C104/'Life Table Functions '!C74</f>
        <v>4.5565075334722511E-8</v>
      </c>
      <c r="H74" s="60">
        <f t="shared" ref="H74:H89" si="9">B74-C74*B84</f>
        <v>5.9914918870434049</v>
      </c>
      <c r="I74" s="60">
        <f t="shared" ref="I74:I89" si="10">$B74-D74*$B84</f>
        <v>6.6125937632400689</v>
      </c>
      <c r="J74" s="60">
        <f t="shared" ref="J74:J89" si="11">$B74-E74*$B84</f>
        <v>6.7829459009328597</v>
      </c>
      <c r="K74" s="60">
        <f t="shared" ref="K74:K89" si="12">$B74-F74*$B84</f>
        <v>6.7990830840124756</v>
      </c>
      <c r="L74" s="60">
        <f t="shared" ref="L74:L89" si="13">$B74-G74*$B84</f>
        <v>6.7993360822052278</v>
      </c>
    </row>
    <row r="75" spans="1:12">
      <c r="A75" s="3">
        <f t="shared" si="8"/>
        <v>86</v>
      </c>
      <c r="B75" s="61">
        <f>1+v*'Life Table Functions '!B75*AnnuitiesAnnual!B76</f>
        <v>6.4619271443382233</v>
      </c>
      <c r="C75" s="60">
        <f>v^10*'Life Table Functions '!C85/'Life Table Functions '!C75</f>
        <v>0.18635420094477356</v>
      </c>
      <c r="D75" s="60">
        <f>v^15*'Life Table Functions '!C90/'Life Table Functions '!C75</f>
        <v>3.7031964792006225E-2</v>
      </c>
      <c r="E75" s="60">
        <f>v^20*'Life Table Functions '!C95/'Life Table Functions '!C75</f>
        <v>2.4779546772575609E-3</v>
      </c>
      <c r="F75" s="60">
        <f>v^25*'Life Table Functions '!C100/'Life Table Functions '!C75</f>
        <v>2.3525060534527402E-5</v>
      </c>
      <c r="G75" s="60">
        <f>v^30*'Life Table Functions '!C105/'Life Table Functions '!C75</f>
        <v>6.7217459051316968E-9</v>
      </c>
      <c r="H75" s="60">
        <f t="shared" si="9"/>
        <v>5.7985603162738801</v>
      </c>
      <c r="I75" s="60">
        <f t="shared" si="10"/>
        <v>6.3301041057562077</v>
      </c>
      <c r="J75" s="60">
        <f t="shared" si="11"/>
        <v>6.453106345418715</v>
      </c>
      <c r="K75" s="60">
        <f t="shared" si="12"/>
        <v>6.4618434019556652</v>
      </c>
      <c r="L75" s="60">
        <f t="shared" si="13"/>
        <v>6.4619271204107607</v>
      </c>
    </row>
    <row r="76" spans="1:12">
      <c r="A76" s="3">
        <f t="shared" si="8"/>
        <v>87</v>
      </c>
      <c r="B76" s="61">
        <f>1+v*'Life Table Functions '!B76*AnnuitiesAnnual!B77</f>
        <v>6.1307885253074899</v>
      </c>
      <c r="C76" s="60">
        <f>v^10*'Life Table Functions '!C86/'Life Table Functions '!C76</f>
        <v>0.16078830353754076</v>
      </c>
      <c r="D76" s="60">
        <f>v^15*'Life Table Functions '!C91/'Life Table Functions '!C76</f>
        <v>2.6956908347072778E-2</v>
      </c>
      <c r="E76" s="60">
        <f>v^20*'Life Table Functions '!C96/'Life Table Functions '!C76</f>
        <v>1.3296806474037413E-3</v>
      </c>
      <c r="F76" s="60">
        <f>v^25*'Life Table Functions '!C101/'Life Table Functions '!C76</f>
        <v>7.3043836978740757E-6</v>
      </c>
      <c r="G76" s="60">
        <f>v^30*'Life Table Functions '!C106/'Life Table Functions '!C76</f>
        <v>7.8211297318385933E-10</v>
      </c>
      <c r="H76" s="60">
        <f t="shared" si="9"/>
        <v>5.5953614748381506</v>
      </c>
      <c r="I76" s="60">
        <f t="shared" si="10"/>
        <v>6.0410216852545036</v>
      </c>
      <c r="J76" s="60">
        <f t="shared" si="11"/>
        <v>6.1263606722146848</v>
      </c>
      <c r="K76" s="60">
        <f t="shared" si="12"/>
        <v>6.1307642016189332</v>
      </c>
      <c r="L76" s="60">
        <f t="shared" si="13"/>
        <v>6.1307885227030443</v>
      </c>
    </row>
    <row r="77" spans="1:12">
      <c r="A77" s="3">
        <f t="shared" si="8"/>
        <v>88</v>
      </c>
      <c r="B77" s="61">
        <f>1+v*'Life Table Functions '!B77*AnnuitiesAnnual!B78</f>
        <v>5.8067932172220313</v>
      </c>
      <c r="C77" s="60">
        <f>v^10*'Life Table Functions '!C87/'Life Table Functions '!C77</f>
        <v>0.13621445954346661</v>
      </c>
      <c r="D77" s="60">
        <f>v^15*'Life Table Functions '!C92/'Life Table Functions '!C77</f>
        <v>1.8865268114024187E-2</v>
      </c>
      <c r="E77" s="60">
        <f>v^20*'Life Table Functions '!C97/'Life Table Functions '!C77</f>
        <v>6.6050853191088586E-4</v>
      </c>
      <c r="F77" s="60">
        <f>v^25*'Life Table Functions '!C102/'Life Table Functions '!C77</f>
        <v>1.9617829612636347E-6</v>
      </c>
      <c r="G77" s="60">
        <f>v^30*'Life Table Functions '!C107/'Life Table Functions '!C77</f>
        <v>6.9697070717400889E-11</v>
      </c>
      <c r="H77" s="60">
        <f t="shared" si="9"/>
        <v>5.3827941137973285</v>
      </c>
      <c r="I77" s="60">
        <f t="shared" si="10"/>
        <v>5.7480706939816812</v>
      </c>
      <c r="J77" s="60">
        <f t="shared" si="11"/>
        <v>5.8047372311962215</v>
      </c>
      <c r="K77" s="60">
        <f t="shared" si="12"/>
        <v>5.8067871107174831</v>
      </c>
      <c r="L77" s="60">
        <f t="shared" si="13"/>
        <v>5.8067932170050831</v>
      </c>
    </row>
    <row r="78" spans="1:12">
      <c r="A78" s="3">
        <f t="shared" si="8"/>
        <v>89</v>
      </c>
      <c r="B78" s="61">
        <f>1+v*'Life Table Functions '!B78*AnnuitiesAnnual!B79</f>
        <v>5.4907749493166849</v>
      </c>
      <c r="C78" s="60">
        <f>v^10*'Life Table Functions '!C88/'Life Table Functions '!C78</f>
        <v>0.11304727449296439</v>
      </c>
      <c r="D78" s="60">
        <f>v^15*'Life Table Functions '!C93/'Life Table Functions '!C78</f>
        <v>1.2630920483818356E-2</v>
      </c>
      <c r="E78" s="60">
        <f>v^20*'Life Table Functions '!C98/'Life Table Functions '!C78</f>
        <v>3.0083597549102926E-4</v>
      </c>
      <c r="F78" s="60">
        <f>v^25*'Life Table Functions '!C103/'Life Table Functions '!C78</f>
        <v>4.4763361563447218E-7</v>
      </c>
      <c r="G78" s="60">
        <f>v^30*'Life Table Functions '!C108/'Life Table Functions '!C78</f>
        <v>4.6020649739776633E-12</v>
      </c>
      <c r="H78" s="60">
        <f t="shared" si="9"/>
        <v>5.1620400439415937</v>
      </c>
      <c r="I78" s="60">
        <f t="shared" si="10"/>
        <v>5.4540449664960313</v>
      </c>
      <c r="J78" s="60">
        <f t="shared" si="11"/>
        <v>5.4899001357806663</v>
      </c>
      <c r="K78" s="60">
        <f t="shared" si="12"/>
        <v>5.4907736476241409</v>
      </c>
      <c r="L78" s="60">
        <f t="shared" si="13"/>
        <v>5.4907749493033027</v>
      </c>
    </row>
    <row r="79" spans="1:12">
      <c r="A79" s="11">
        <f t="shared" si="8"/>
        <v>90</v>
      </c>
      <c r="B79" s="51">
        <f>1+v*'Life Table Functions '!B79*AnnuitiesAnnual!B80</f>
        <v>5.1835187279833939</v>
      </c>
      <c r="C79" s="57">
        <f>v^10*'Life Table Functions '!C89/'Life Table Functions '!C79</f>
        <v>9.1676400776765588E-2</v>
      </c>
      <c r="D79" s="46">
        <f>v^15*'Life Table Functions '!C94/'Life Table Functions '!C79</f>
        <v>8.0464209831906039E-3</v>
      </c>
      <c r="E79" s="46">
        <f>v^20*'Life Table Functions '!C99/'Life Table Functions '!C79</f>
        <v>1.2428796418922008E-4</v>
      </c>
      <c r="F79" s="46">
        <f>v^25*'Life Table Functions '!C104/'Life Table Functions '!C79</f>
        <v>8.5039387378511336E-8</v>
      </c>
      <c r="G79" s="46">
        <f>v^30*'Life Table Functions '!C109/'Life Table Functions '!C79</f>
        <v>2.1693943541804412E-13</v>
      </c>
      <c r="H79" s="57">
        <f t="shared" si="9"/>
        <v>4.9345592751740313</v>
      </c>
      <c r="I79" s="46">
        <f t="shared" si="10"/>
        <v>5.1616676021966512</v>
      </c>
      <c r="J79" s="46">
        <f t="shared" si="11"/>
        <v>5.1831812074950987</v>
      </c>
      <c r="K79" s="46">
        <f t="shared" si="12"/>
        <v>5.1835184970476336</v>
      </c>
      <c r="L79" s="46">
        <f t="shared" si="13"/>
        <v>5.183518727982805</v>
      </c>
    </row>
    <row r="80" spans="1:12">
      <c r="A80" s="3">
        <f t="shared" si="8"/>
        <v>91</v>
      </c>
      <c r="B80" s="61">
        <f>1+v*'Life Table Functions '!B80*AnnuitiesAnnual!B81</f>
        <v>4.8857517544231097</v>
      </c>
      <c r="C80" s="60">
        <f>v^10*'Life Table Functions '!C90/'Life Table Functions '!C80</f>
        <v>7.2438708321321335E-2</v>
      </c>
      <c r="D80" s="60">
        <f>v^15*'Life Table Functions '!C95/'Life Table Functions '!C80</f>
        <v>4.8471593961458255E-3</v>
      </c>
      <c r="E80" s="60">
        <f>v^20*'Life Table Functions '!C100/'Life Table Functions '!C80</f>
        <v>4.6017677103374037E-5</v>
      </c>
      <c r="F80" s="60">
        <f>v^25*'Life Table Functions '!C105/'Life Table Functions '!C80</f>
        <v>1.3148494652300415E-8</v>
      </c>
      <c r="G80" s="60">
        <f>v^30*'Life Table Functions '!C110/'Life Table Functions '!C80</f>
        <v>7.0020321323484487E-15</v>
      </c>
      <c r="H80" s="60">
        <f t="shared" si="9"/>
        <v>4.7020676364892813</v>
      </c>
      <c r="I80" s="60">
        <f t="shared" si="10"/>
        <v>4.873460726341599</v>
      </c>
      <c r="J80" s="60">
        <f t="shared" si="11"/>
        <v>4.8856350665828101</v>
      </c>
      <c r="K80" s="60">
        <f t="shared" si="12"/>
        <v>4.8857517210822383</v>
      </c>
      <c r="L80" s="60">
        <f t="shared" si="13"/>
        <v>4.885751754423092</v>
      </c>
    </row>
    <row r="81" spans="1:12">
      <c r="A81" s="3">
        <f t="shared" si="8"/>
        <v>92</v>
      </c>
      <c r="B81" s="61">
        <f>1+v*'Life Table Functions '!B81*AnnuitiesAnnual!B82</f>
        <v>4.5981351334734972</v>
      </c>
      <c r="C81" s="60">
        <f>v^10*'Life Table Functions '!C91/'Life Table Functions '!C81</f>
        <v>5.5590460358329638E-2</v>
      </c>
      <c r="D81" s="60">
        <f>v^15*'Life Table Functions '!C96/'Life Table Functions '!C81</f>
        <v>2.7420636805615874E-3</v>
      </c>
      <c r="E81" s="60">
        <f>v^20*'Life Table Functions '!C101/'Life Table Functions '!C81</f>
        <v>1.5063079458916924E-5</v>
      </c>
      <c r="F81" s="60">
        <f>v^25*'Life Table Functions '!C106/'Life Table Functions '!C81</f>
        <v>1.6128711672618013E-9</v>
      </c>
      <c r="G81" s="60">
        <f>v^30*'Life Table Functions '!C111/'Life Table Functions '!C81</f>
        <v>1.4764253959811077E-16</v>
      </c>
      <c r="H81" s="60">
        <f t="shared" si="9"/>
        <v>4.4664948592859703</v>
      </c>
      <c r="I81" s="60">
        <f t="shared" si="10"/>
        <v>4.5916418248658326</v>
      </c>
      <c r="J81" s="60">
        <f t="shared" si="11"/>
        <v>4.5980994635420505</v>
      </c>
      <c r="K81" s="60">
        <f t="shared" si="12"/>
        <v>4.5981351296541586</v>
      </c>
      <c r="L81" s="60">
        <f t="shared" si="13"/>
        <v>4.5981351334734972</v>
      </c>
    </row>
    <row r="82" spans="1:12">
      <c r="A82" s="3">
        <f t="shared" si="8"/>
        <v>93</v>
      </c>
      <c r="B82" s="61">
        <f>1+v*'Life Table Functions '!B82*AnnuitiesAnnual!B83</f>
        <v>4.3212566030165993</v>
      </c>
      <c r="C82" s="60">
        <f>v^10*'Life Table Functions '!C92/'Life Table Functions '!C82</f>
        <v>4.1283214917472985E-2</v>
      </c>
      <c r="D82" s="60">
        <f>v^15*'Life Table Functions '!C97/'Life Table Functions '!C82</f>
        <v>1.4454030291481017E-3</v>
      </c>
      <c r="E82" s="60">
        <f>v^20*'Life Table Functions '!C102/'Life Table Functions '!C82</f>
        <v>4.2930059155150458E-6</v>
      </c>
      <c r="F82" s="60">
        <f>v^25*'Life Table Functions '!C107/'Life Table Functions '!C82</f>
        <v>1.5251938812392568E-10</v>
      </c>
      <c r="G82" s="60">
        <f>v^30*'Life Table Functions '!C112/'Life Table Functions '!C82</f>
        <v>1.929182674067268E-18</v>
      </c>
      <c r="H82" s="60">
        <f t="shared" si="9"/>
        <v>4.2299229682371982</v>
      </c>
      <c r="I82" s="60">
        <f t="shared" si="10"/>
        <v>4.3180588406175913</v>
      </c>
      <c r="J82" s="60">
        <f t="shared" si="11"/>
        <v>4.3212471053106869</v>
      </c>
      <c r="K82" s="60">
        <f t="shared" si="12"/>
        <v>4.3212566026791706</v>
      </c>
      <c r="L82" s="60">
        <f t="shared" si="13"/>
        <v>4.3212566030165993</v>
      </c>
    </row>
    <row r="83" spans="1:12">
      <c r="A83" s="3">
        <f t="shared" si="8"/>
        <v>94</v>
      </c>
      <c r="B83" s="61">
        <f>1+v*'Life Table Functions '!B83*AnnuitiesAnnual!B84</f>
        <v>4.0556244925038847</v>
      </c>
      <c r="C83" s="60">
        <f>v^10*'Life Table Functions '!C93/'Life Table Functions '!C83</f>
        <v>2.9547628645022962E-2</v>
      </c>
      <c r="D83" s="60">
        <f>v^15*'Life Table Functions '!C98/'Life Table Functions '!C83</f>
        <v>7.0374836879544657E-4</v>
      </c>
      <c r="E83" s="60">
        <f>v^20*'Life Table Functions '!C103/'Life Table Functions '!C83</f>
        <v>1.0471534406966615E-6</v>
      </c>
      <c r="F83" s="60">
        <f>v^25*'Life Table Functions '!C108/'Life Table Functions '!C83</f>
        <v>1.076565298828104E-11</v>
      </c>
      <c r="G83" s="60">
        <f>v^30*'Life Table Functions '!C113/'Life Table Functions '!C83</f>
        <v>1.4721066270312961E-20</v>
      </c>
      <c r="H83" s="60">
        <f t="shared" si="9"/>
        <v>3.9945073513387688</v>
      </c>
      <c r="I83" s="60">
        <f t="shared" si="10"/>
        <v>4.0541688397028723</v>
      </c>
      <c r="J83" s="60">
        <f t="shared" si="11"/>
        <v>4.0556223265424318</v>
      </c>
      <c r="K83" s="60">
        <f t="shared" si="12"/>
        <v>4.0556244924816163</v>
      </c>
      <c r="L83" s="60">
        <f t="shared" si="13"/>
        <v>4.0556244925038847</v>
      </c>
    </row>
    <row r="84" spans="1:12">
      <c r="A84" s="3">
        <f t="shared" si="8"/>
        <v>95</v>
      </c>
      <c r="B84" s="61">
        <f>1+v*'Life Table Functions '!B84*AnnuitiesAnnual!B85</f>
        <v>3.8016630885563925</v>
      </c>
      <c r="C84" s="60">
        <f>v^10*'Life Table Functions '!C94/'Life Table Functions '!C84</f>
        <v>2.0289000130312998E-2</v>
      </c>
      <c r="D84" s="60">
        <f>v^15*'Life Table Functions '!C99/'Life Table Functions '!C84</f>
        <v>3.1339132353369804E-4</v>
      </c>
      <c r="E84" s="60">
        <f>v^20*'Life Table Functions '!C104/'Life Table Functions '!C84</f>
        <v>2.1442628284161745E-7</v>
      </c>
      <c r="F84" s="60">
        <f>v^25*'Life Table Functions '!C109/'Life Table Functions '!C84</f>
        <v>5.4701142814447048E-13</v>
      </c>
      <c r="G84" s="60">
        <f>v^30*'Life Table Functions '!C114/'Life Table Functions '!C84</f>
        <v>6.1368195904798276E-23</v>
      </c>
      <c r="H84" s="60">
        <f t="shared" si="9"/>
        <v>3.7623857981806337</v>
      </c>
      <c r="I84" s="60">
        <f t="shared" si="10"/>
        <v>3.8010563971503784</v>
      </c>
      <c r="J84" s="60">
        <f t="shared" si="11"/>
        <v>3.8016626734505063</v>
      </c>
      <c r="K84" s="60">
        <f t="shared" si="12"/>
        <v>3.8016630885553333</v>
      </c>
      <c r="L84" s="60">
        <f t="shared" si="13"/>
        <v>3.8016630885563925</v>
      </c>
    </row>
    <row r="85" spans="1:12">
      <c r="A85" s="3">
        <f t="shared" si="8"/>
        <v>96</v>
      </c>
      <c r="B85" s="61">
        <f>1+v*'Life Table Functions '!B85*AnnuitiesAnnual!B86</f>
        <v>3.5597095461289503</v>
      </c>
      <c r="C85" s="60">
        <f>v^10*'Life Table Functions '!C95/'Life Table Functions '!C85</f>
        <v>1.3297015386263853E-2</v>
      </c>
      <c r="D85" s="60">
        <f>v^15*'Life Table Functions '!C100/'Life Table Functions '!C85</f>
        <v>1.2623842347132865E-4</v>
      </c>
      <c r="E85" s="60">
        <f>v^20*'Life Table Functions '!C105/'Life Table Functions '!C85</f>
        <v>3.6069731033987794E-8</v>
      </c>
      <c r="F85" s="60">
        <f>v^25*'Life Table Functions '!C110/'Life Table Functions '!C85</f>
        <v>1.920839019096086E-14</v>
      </c>
      <c r="G85" s="60">
        <f>v^30*'Life Table Functions '!C115/'Life Table Functions '!C85</f>
        <v>1.2966654868157152E-25</v>
      </c>
      <c r="H85" s="60">
        <f t="shared" si="9"/>
        <v>3.5355835909677218</v>
      </c>
      <c r="I85" s="60">
        <f t="shared" si="10"/>
        <v>3.5594805005532462</v>
      </c>
      <c r="J85" s="60">
        <f t="shared" si="11"/>
        <v>3.559709480684436</v>
      </c>
      <c r="K85" s="60">
        <f t="shared" si="12"/>
        <v>3.5597095461289157</v>
      </c>
      <c r="L85" s="60">
        <f t="shared" si="13"/>
        <v>3.5597095461289503</v>
      </c>
    </row>
    <row r="86" spans="1:12">
      <c r="A86" s="3">
        <f t="shared" si="8"/>
        <v>97</v>
      </c>
      <c r="B86" s="61">
        <f>1+v*'Life Table Functions '!B86*AnnuitiesAnnual!B87</f>
        <v>3.3300124367835524</v>
      </c>
      <c r="C86" s="60">
        <f>v^10*'Life Table Functions '!C96/'Life Table Functions '!C86</f>
        <v>8.2697597906634304E-3</v>
      </c>
      <c r="D86" s="60">
        <f>v^15*'Life Table Functions '!C101/'Life Table Functions '!C86</f>
        <v>4.5428576190983028E-5</v>
      </c>
      <c r="E86" s="60">
        <f>v^20*'Life Table Functions '!C106/'Life Table Functions '!C86</f>
        <v>4.864240470086509E-9</v>
      </c>
      <c r="F86" s="60">
        <f>v^25*'Life Table Functions '!C111/'Life Table Functions '!C86</f>
        <v>4.4527351644504122E-16</v>
      </c>
      <c r="G86" s="60">
        <f>v^30*'Life Table Functions '!C116/'Life Table Functions '!C86</f>
        <v>1.2764336258764347E-28</v>
      </c>
      <c r="H86" s="60">
        <f t="shared" si="9"/>
        <v>3.3159247039849826</v>
      </c>
      <c r="I86" s="60">
        <f t="shared" si="10"/>
        <v>3.3299350481218504</v>
      </c>
      <c r="J86" s="60">
        <f t="shared" si="11"/>
        <v>3.330012428497203</v>
      </c>
      <c r="K86" s="60">
        <f t="shared" si="12"/>
        <v>3.3300124367835515</v>
      </c>
      <c r="L86" s="60">
        <f t="shared" si="13"/>
        <v>3.3300124367835524</v>
      </c>
    </row>
    <row r="87" spans="1:12">
      <c r="A87" s="3">
        <f t="shared" si="8"/>
        <v>98</v>
      </c>
      <c r="B87" s="61">
        <f>1+v*'Life Table Functions '!B87*AnnuitiesAnnual!B88</f>
        <v>3.1127319731383083</v>
      </c>
      <c r="C87" s="60">
        <f>v^10*'Life Table Functions '!C97/'Life Table Functions '!C87</f>
        <v>4.8490338993718548E-3</v>
      </c>
      <c r="D87" s="60">
        <f>v^15*'Life Table Functions '!C102/'Life Table Functions '!C87</f>
        <v>1.4402163821951818E-5</v>
      </c>
      <c r="E87" s="60">
        <f>v^20*'Life Table Functions '!C107/'Life Table Functions '!C87</f>
        <v>5.1167160190625928E-10</v>
      </c>
      <c r="F87" s="60">
        <f>v^25*'Life Table Functions '!C112/'Life Table Functions '!C87</f>
        <v>6.4720164521493549E-18</v>
      </c>
      <c r="G87" s="60">
        <f>v^30*'Life Table Functions '!C117/'Life Table Functions '!C87</f>
        <v>5.3250248282089374E-32</v>
      </c>
      <c r="H87" s="60">
        <f t="shared" si="9"/>
        <v>3.1049595723070214</v>
      </c>
      <c r="I87" s="60">
        <f t="shared" si="10"/>
        <v>3.1127088882532807</v>
      </c>
      <c r="J87" s="60">
        <f t="shared" si="11"/>
        <v>3.1127319723181621</v>
      </c>
      <c r="K87" s="60">
        <f t="shared" si="12"/>
        <v>3.1127319731383083</v>
      </c>
      <c r="L87" s="60">
        <f t="shared" si="13"/>
        <v>3.1127319731383083</v>
      </c>
    </row>
    <row r="88" spans="1:12">
      <c r="A88" s="3">
        <f t="shared" si="8"/>
        <v>99</v>
      </c>
      <c r="B88" s="61">
        <f>1+v*'Life Table Functions '!B88*AnnuitiesAnnual!B89</f>
        <v>2.9079418928896921</v>
      </c>
      <c r="C88" s="60">
        <f>v^10*'Life Table Functions '!C98/'Life Table Functions '!C88</f>
        <v>2.6611519547050382E-3</v>
      </c>
      <c r="D88" s="60">
        <f>v^15*'Life Table Functions '!C103/'Life Table Functions '!C88</f>
        <v>3.9597028556608943E-6</v>
      </c>
      <c r="E88" s="60">
        <f>v^20*'Life Table Functions '!C108/'Life Table Functions '!C88</f>
        <v>4.0709207671026848E-11</v>
      </c>
      <c r="F88" s="60">
        <f>v^25*'Life Table Functions '!C113/'Life Table Functions '!C88</f>
        <v>5.5666195500585893E-20</v>
      </c>
      <c r="G88" s="60">
        <f>v^30*'Life Table Functions '!C118/'Life Table Functions '!C88</f>
        <v>8.4637950647064976E-36</v>
      </c>
      <c r="H88" s="60">
        <f t="shared" si="9"/>
        <v>2.9039182016322647</v>
      </c>
      <c r="I88" s="60">
        <f t="shared" si="10"/>
        <v>2.9079359057750764</v>
      </c>
      <c r="J88" s="60">
        <f t="shared" si="11"/>
        <v>2.9079418928281391</v>
      </c>
      <c r="K88" s="60">
        <f t="shared" si="12"/>
        <v>2.9079418928896921</v>
      </c>
      <c r="L88" s="60">
        <f t="shared" si="13"/>
        <v>2.9079418928896921</v>
      </c>
    </row>
    <row r="89" spans="1:12">
      <c r="A89" s="11">
        <f t="shared" si="8"/>
        <v>100</v>
      </c>
      <c r="B89" s="51">
        <f>1+v*'Life Table Functions '!B89*AnnuitiesAnnual!B90</f>
        <v>2.7156329295211474</v>
      </c>
      <c r="C89" s="57">
        <f>v^10*'Life Table Functions '!C99/'Life Table Functions '!C89</f>
        <v>1.3557247354405249E-3</v>
      </c>
      <c r="D89" s="46">
        <f>v^15*'Life Table Functions '!C104/'Life Table Functions '!C89</f>
        <v>9.2760390523603176E-7</v>
      </c>
      <c r="E89" s="46">
        <f>v^20*'Life Table Functions '!C109/'Life Table Functions '!C89</f>
        <v>2.3663607382045608E-12</v>
      </c>
      <c r="F89" s="46">
        <f>v^25*'Life Table Functions '!C114/'Life Table Functions '!C89</f>
        <v>2.654776150768223E-22</v>
      </c>
      <c r="G89" s="46">
        <f>v^30*'Life Table Functions '!C119/'Life Table Functions '!C89</f>
        <v>4.5473966297225088E-40</v>
      </c>
      <c r="H89" s="57">
        <f t="shared" si="9"/>
        <v>2.7136935850306108</v>
      </c>
      <c r="I89" s="46">
        <f t="shared" si="10"/>
        <v>2.7156316025972695</v>
      </c>
      <c r="J89" s="46">
        <f t="shared" si="11"/>
        <v>2.7156329295177626</v>
      </c>
      <c r="K89" s="46">
        <f t="shared" si="12"/>
        <v>2.7156329295211474</v>
      </c>
      <c r="L89" s="46">
        <f t="shared" si="13"/>
        <v>2.7156329295211474</v>
      </c>
    </row>
    <row r="90" spans="1:12">
      <c r="A90" s="3">
        <f t="shared" si="8"/>
        <v>101</v>
      </c>
      <c r="B90" s="61">
        <f>1+v*'Life Table Functions '!B90*AnnuitiesAnnual!B91</f>
        <v>2.5357177424954687</v>
      </c>
      <c r="C90" s="53"/>
      <c r="D90" s="53"/>
      <c r="E90" s="53"/>
      <c r="F90" s="53"/>
      <c r="G90" s="63"/>
      <c r="H90" s="53"/>
      <c r="I90" s="53"/>
      <c r="J90" s="53"/>
      <c r="K90" s="53"/>
      <c r="L90" s="63"/>
    </row>
    <row r="91" spans="1:12">
      <c r="A91" s="3">
        <f t="shared" si="8"/>
        <v>102</v>
      </c>
      <c r="B91" s="61">
        <f>1+v*'Life Table Functions '!B91*AnnuitiesAnnual!B92</f>
        <v>2.3680371297339251</v>
      </c>
      <c r="C91" s="53"/>
      <c r="D91" s="53"/>
      <c r="E91" s="53"/>
      <c r="F91" s="53"/>
      <c r="G91" s="63"/>
      <c r="H91" s="53"/>
      <c r="I91" s="53"/>
      <c r="J91" s="53"/>
      <c r="K91" s="53"/>
      <c r="L91" s="63"/>
    </row>
    <row r="92" spans="1:12">
      <c r="A92" s="3">
        <f t="shared" si="8"/>
        <v>103</v>
      </c>
      <c r="B92" s="61">
        <f>1+v*'Life Table Functions '!B92*AnnuitiesAnnual!B93</f>
        <v>2.2123673013834102</v>
      </c>
      <c r="C92" s="53"/>
      <c r="D92" s="53"/>
      <c r="E92" s="53"/>
      <c r="F92" s="53"/>
      <c r="G92" s="63"/>
      <c r="H92" s="53"/>
      <c r="I92" s="53"/>
      <c r="J92" s="53"/>
      <c r="K92" s="53"/>
      <c r="L92" s="63"/>
    </row>
    <row r="93" spans="1:12">
      <c r="A93" s="3">
        <f t="shared" si="8"/>
        <v>104</v>
      </c>
      <c r="B93" s="61">
        <f>1+v*'Life Table Functions '!B93*AnnuitiesAnnual!B94</f>
        <v>2.0684279574296869</v>
      </c>
      <c r="C93" s="53"/>
      <c r="D93" s="53"/>
      <c r="E93" s="53"/>
      <c r="F93" s="53"/>
      <c r="G93" s="63"/>
      <c r="H93" s="53"/>
      <c r="I93" s="53"/>
      <c r="J93" s="53"/>
      <c r="K93" s="53"/>
      <c r="L93" s="63"/>
    </row>
    <row r="94" spans="1:12">
      <c r="A94" s="3">
        <f t="shared" si="8"/>
        <v>105</v>
      </c>
      <c r="B94" s="61">
        <f>1+v*'Life Table Functions '!B94*AnnuitiesAnnual!B95</f>
        <v>1.9358908829162129</v>
      </c>
      <c r="C94" s="53"/>
      <c r="D94" s="53"/>
      <c r="E94" s="53"/>
      <c r="F94" s="53"/>
      <c r="G94" s="63"/>
      <c r="H94" s="53"/>
      <c r="I94" s="53"/>
      <c r="J94" s="53"/>
      <c r="K94" s="53"/>
      <c r="L94" s="63"/>
    </row>
    <row r="95" spans="1:12">
      <c r="A95" s="3">
        <f t="shared" si="8"/>
        <v>106</v>
      </c>
      <c r="B95" s="61">
        <f>1+v*'Life Table Functions '!B95*AnnuitiesAnnual!B96</f>
        <v>1.8143887526934253</v>
      </c>
      <c r="C95" s="53"/>
      <c r="D95" s="53"/>
      <c r="E95" s="53"/>
      <c r="F95" s="53"/>
      <c r="G95" s="63"/>
      <c r="H95" s="53"/>
      <c r="I95" s="53"/>
      <c r="J95" s="53"/>
      <c r="K95" s="53"/>
      <c r="L95" s="63"/>
    </row>
    <row r="96" spans="1:12">
      <c r="A96" s="3">
        <f t="shared" si="8"/>
        <v>107</v>
      </c>
      <c r="B96" s="61">
        <f>1+v*'Life Table Functions '!B96*AnnuitiesAnnual!B97</f>
        <v>1.7035238211483095</v>
      </c>
      <c r="C96" s="53"/>
      <c r="D96" s="53"/>
      <c r="E96" s="53"/>
      <c r="F96" s="53"/>
      <c r="G96" s="63"/>
      <c r="H96" s="53"/>
      <c r="I96" s="53"/>
      <c r="J96" s="53"/>
      <c r="K96" s="53"/>
      <c r="L96" s="63"/>
    </row>
    <row r="97" spans="1:12">
      <c r="A97" s="3">
        <f t="shared" si="8"/>
        <v>108</v>
      </c>
      <c r="B97" s="61">
        <f>1+v*'Life Table Functions '!B97*AnnuitiesAnnual!B98</f>
        <v>1.6028761589589435</v>
      </c>
      <c r="C97" s="53"/>
      <c r="D97" s="53"/>
      <c r="E97" s="53"/>
      <c r="F97" s="53"/>
      <c r="G97" s="63"/>
      <c r="H97" s="53"/>
      <c r="I97" s="53"/>
      <c r="J97" s="53"/>
      <c r="K97" s="53"/>
      <c r="L97" s="63"/>
    </row>
    <row r="98" spans="1:12">
      <c r="A98" s="3">
        <f t="shared" si="8"/>
        <v>109</v>
      </c>
      <c r="B98" s="61">
        <f>1+v*'Life Table Functions '!B98*AnnuitiesAnnual!B99</f>
        <v>1.5120110861438731</v>
      </c>
      <c r="C98" s="53"/>
      <c r="D98" s="53"/>
      <c r="E98" s="53"/>
      <c r="F98" s="53"/>
      <c r="G98" s="63"/>
      <c r="H98" s="53"/>
      <c r="I98" s="53"/>
      <c r="J98" s="53"/>
      <c r="K98" s="53"/>
      <c r="L98" s="63"/>
    </row>
    <row r="99" spans="1:12">
      <c r="A99" s="3">
        <f t="shared" si="8"/>
        <v>110</v>
      </c>
      <c r="B99" s="61">
        <f>1+v*'Life Table Functions '!B99*AnnuitiesAnnual!B100</f>
        <v>1.4304854369323958</v>
      </c>
      <c r="C99" s="53"/>
      <c r="D99" s="53"/>
      <c r="E99" s="53"/>
      <c r="F99" s="53"/>
      <c r="G99" s="63"/>
      <c r="H99" s="53"/>
      <c r="I99" s="53"/>
      <c r="J99" s="53"/>
      <c r="K99" s="53"/>
      <c r="L99" s="63"/>
    </row>
    <row r="100" spans="1:12">
      <c r="A100" s="3">
        <f t="shared" si="8"/>
        <v>111</v>
      </c>
      <c r="B100" s="61">
        <f>1+v*'Life Table Functions '!B100*AnnuitiesAnnual!B101</f>
        <v>1.3578522781840308</v>
      </c>
      <c r="C100" s="53"/>
      <c r="D100" s="53"/>
      <c r="E100" s="53"/>
      <c r="F100" s="53"/>
      <c r="G100" s="63"/>
      <c r="H100" s="53"/>
      <c r="I100" s="53"/>
      <c r="J100" s="53"/>
      <c r="K100" s="53"/>
      <c r="L100" s="63"/>
    </row>
    <row r="101" spans="1:12">
      <c r="A101" s="3">
        <f t="shared" si="8"/>
        <v>112</v>
      </c>
      <c r="B101" s="61">
        <f>1+v*'Life Table Functions '!B101*AnnuitiesAnnual!B102</f>
        <v>1.2936636952915417</v>
      </c>
      <c r="C101" s="53"/>
      <c r="D101" s="53"/>
      <c r="E101" s="53"/>
      <c r="F101" s="53"/>
      <c r="G101" s="63"/>
      <c r="H101" s="53"/>
      <c r="I101" s="53"/>
      <c r="J101" s="53"/>
      <c r="K101" s="53"/>
      <c r="L101" s="63"/>
    </row>
    <row r="102" spans="1:12">
      <c r="A102" s="3">
        <f t="shared" si="8"/>
        <v>113</v>
      </c>
      <c r="B102" s="61">
        <f>1+v*'Life Table Functions '!B102*AnnuitiesAnnual!B103</f>
        <v>1.2374712726775223</v>
      </c>
      <c r="C102" s="53"/>
      <c r="D102" s="53"/>
      <c r="E102" s="53"/>
      <c r="F102" s="53"/>
      <c r="G102" s="63"/>
      <c r="H102" s="53"/>
      <c r="I102" s="53"/>
      <c r="J102" s="53"/>
      <c r="K102" s="53"/>
      <c r="L102" s="63"/>
    </row>
    <row r="103" spans="1:12">
      <c r="A103" s="3">
        <f t="shared" si="8"/>
        <v>114</v>
      </c>
      <c r="B103" s="61">
        <f>1+v*'Life Table Functions '!B103*AnnuitiesAnnual!B104</f>
        <v>1.1888239586294582</v>
      </c>
      <c r="C103" s="53"/>
      <c r="D103" s="53"/>
      <c r="E103" s="53"/>
      <c r="F103" s="53"/>
      <c r="G103" s="63"/>
      <c r="H103" s="53"/>
      <c r="I103" s="53"/>
      <c r="J103" s="53"/>
      <c r="K103" s="53"/>
      <c r="L103" s="63"/>
    </row>
    <row r="104" spans="1:12">
      <c r="A104" s="3">
        <f t="shared" si="8"/>
        <v>115</v>
      </c>
      <c r="B104" s="61">
        <f>1+v*'Life Table Functions '!B104*AnnuitiesAnnual!B105</f>
        <v>1.1472631622466081</v>
      </c>
      <c r="C104" s="53"/>
      <c r="D104" s="53"/>
      <c r="E104" s="53"/>
      <c r="F104" s="53"/>
      <c r="G104" s="63"/>
      <c r="H104" s="53"/>
      <c r="I104" s="53"/>
      <c r="J104" s="53"/>
      <c r="K104" s="53"/>
      <c r="L104" s="63"/>
    </row>
    <row r="105" spans="1:12">
      <c r="A105" s="3">
        <f t="shared" ref="A105:A119" si="14">x</f>
        <v>116</v>
      </c>
      <c r="B105" s="61">
        <f>1+v*'Life Table Functions '!B105*AnnuitiesAnnual!B106</f>
        <v>1.1123152461580839</v>
      </c>
      <c r="C105" s="53"/>
      <c r="D105" s="53"/>
      <c r="E105" s="53"/>
      <c r="F105" s="53"/>
      <c r="G105" s="63"/>
      <c r="H105" s="53"/>
      <c r="I105" s="53"/>
      <c r="J105" s="53"/>
      <c r="K105" s="53"/>
      <c r="L105" s="63"/>
    </row>
    <row r="106" spans="1:12">
      <c r="A106" s="3">
        <f t="shared" si="14"/>
        <v>117</v>
      </c>
      <c r="B106" s="61">
        <f>1+v*'Life Table Functions '!B106*AnnuitiesAnnual!B107</f>
        <v>1.0834821174936113</v>
      </c>
      <c r="C106" s="53"/>
      <c r="D106" s="53"/>
      <c r="E106" s="53"/>
      <c r="F106" s="53"/>
      <c r="G106" s="63"/>
      <c r="H106" s="53"/>
      <c r="I106" s="53"/>
      <c r="J106" s="53"/>
      <c r="K106" s="53"/>
      <c r="L106" s="63"/>
    </row>
    <row r="107" spans="1:12">
      <c r="A107" s="3">
        <f t="shared" si="14"/>
        <v>118</v>
      </c>
      <c r="B107" s="61">
        <f>1+v*'Life Table Functions '!B107*AnnuitiesAnnual!B108</f>
        <v>1.0602314103327266</v>
      </c>
      <c r="C107" s="53"/>
      <c r="D107" s="53"/>
      <c r="E107" s="53"/>
      <c r="F107" s="53"/>
      <c r="G107" s="63"/>
      <c r="H107" s="53"/>
      <c r="I107" s="53"/>
      <c r="J107" s="53"/>
      <c r="K107" s="53"/>
      <c r="L107" s="63"/>
    </row>
    <row r="108" spans="1:12">
      <c r="A108" s="3">
        <f t="shared" si="14"/>
        <v>119</v>
      </c>
      <c r="B108" s="61">
        <f>1+v*'Life Table Functions '!B108*AnnuitiesAnnual!B109</f>
        <v>1.0419887163297445</v>
      </c>
      <c r="C108" s="53"/>
      <c r="D108" s="53"/>
      <c r="E108" s="53"/>
      <c r="F108" s="53"/>
      <c r="G108" s="63"/>
      <c r="H108" s="53"/>
      <c r="I108" s="53"/>
      <c r="J108" s="53"/>
      <c r="K108" s="53"/>
      <c r="L108" s="63"/>
    </row>
    <row r="109" spans="1:12">
      <c r="A109" s="3">
        <f t="shared" si="14"/>
        <v>120</v>
      </c>
      <c r="B109" s="61">
        <f>1+v*'Life Table Functions '!B109*AnnuitiesAnnual!B110</f>
        <v>1.0281351772898442</v>
      </c>
      <c r="C109" s="53"/>
      <c r="D109" s="53"/>
      <c r="E109" s="53"/>
      <c r="F109" s="53"/>
      <c r="G109" s="63"/>
      <c r="H109" s="53"/>
      <c r="I109" s="53"/>
      <c r="J109" s="53"/>
      <c r="K109" s="53"/>
      <c r="L109" s="63"/>
    </row>
    <row r="110" spans="1:12">
      <c r="A110" s="3">
        <f t="shared" si="14"/>
        <v>121</v>
      </c>
      <c r="B110" s="61">
        <f>1+v*'Life Table Functions '!B110*AnnuitiesAnnual!B111</f>
        <v>1.0180139786406777</v>
      </c>
      <c r="C110" s="53"/>
      <c r="D110" s="53"/>
      <c r="E110" s="53"/>
      <c r="F110" s="53"/>
      <c r="G110" s="63"/>
      <c r="H110" s="53"/>
      <c r="I110" s="53"/>
      <c r="J110" s="53"/>
      <c r="K110" s="53"/>
      <c r="L110" s="63"/>
    </row>
    <row r="111" spans="1:12">
      <c r="A111" s="3">
        <f t="shared" si="14"/>
        <v>122</v>
      </c>
      <c r="B111" s="61">
        <f>1+v*'Life Table Functions '!B111*AnnuitiesAnnual!B112</f>
        <v>1.0109482265064822</v>
      </c>
      <c r="C111" s="53"/>
      <c r="D111" s="53"/>
      <c r="E111" s="53"/>
      <c r="F111" s="53"/>
      <c r="G111" s="63"/>
      <c r="H111" s="53"/>
      <c r="I111" s="53"/>
      <c r="J111" s="53"/>
      <c r="K111" s="53"/>
      <c r="L111" s="63"/>
    </row>
    <row r="112" spans="1:12">
      <c r="A112" s="3">
        <f t="shared" si="14"/>
        <v>123</v>
      </c>
      <c r="B112" s="61">
        <f>1+v*'Life Table Functions '!B112*AnnuitiesAnnual!B113</f>
        <v>1.0062699743361376</v>
      </c>
      <c r="C112" s="53"/>
      <c r="D112" s="53"/>
      <c r="E112" s="53"/>
      <c r="F112" s="53"/>
      <c r="G112" s="63"/>
      <c r="H112" s="53"/>
      <c r="I112" s="53"/>
      <c r="J112" s="53"/>
      <c r="K112" s="53"/>
      <c r="L112" s="63"/>
    </row>
    <row r="113" spans="1:12">
      <c r="A113" s="3">
        <f t="shared" si="14"/>
        <v>124</v>
      </c>
      <c r="B113" s="61">
        <f>1+v*'Life Table Functions '!B113*AnnuitiesAnnual!B114</f>
        <v>1.0033562369302049</v>
      </c>
      <c r="C113" s="53"/>
      <c r="D113" s="53"/>
      <c r="E113" s="53"/>
      <c r="F113" s="53"/>
      <c r="G113" s="63"/>
      <c r="H113" s="53"/>
      <c r="I113" s="53"/>
      <c r="J113" s="53"/>
      <c r="K113" s="53"/>
      <c r="L113" s="63"/>
    </row>
    <row r="114" spans="1:12">
      <c r="A114" s="3">
        <f t="shared" si="14"/>
        <v>125</v>
      </c>
      <c r="B114" s="61">
        <f>1+v*'Life Table Functions '!B114*AnnuitiesAnnual!B115</f>
        <v>1.0016642345845705</v>
      </c>
      <c r="C114" s="53"/>
      <c r="D114" s="53"/>
      <c r="E114" s="53"/>
      <c r="F114" s="53"/>
      <c r="G114" s="63"/>
      <c r="H114" s="53"/>
      <c r="I114" s="53"/>
      <c r="J114" s="53"/>
      <c r="K114" s="53"/>
      <c r="L114" s="63"/>
    </row>
    <row r="115" spans="1:12">
      <c r="A115" s="3">
        <f t="shared" si="14"/>
        <v>126</v>
      </c>
      <c r="B115" s="61">
        <f>1+v*'Life Table Functions '!B115*AnnuitiesAnnual!B116</f>
        <v>1.0007569213100609</v>
      </c>
      <c r="C115" s="53"/>
      <c r="D115" s="53"/>
      <c r="E115" s="53"/>
      <c r="F115" s="53"/>
      <c r="G115" s="63"/>
      <c r="H115" s="53"/>
      <c r="I115" s="53"/>
      <c r="J115" s="53"/>
      <c r="K115" s="53"/>
      <c r="L115" s="63"/>
    </row>
    <row r="116" spans="1:12">
      <c r="A116" s="3">
        <f t="shared" si="14"/>
        <v>127</v>
      </c>
      <c r="B116" s="61">
        <f>1+v*'Life Table Functions '!B116*AnnuitiesAnnual!B117</f>
        <v>1.0003123130012093</v>
      </c>
      <c r="C116" s="53"/>
      <c r="D116" s="53"/>
      <c r="E116" s="53"/>
      <c r="F116" s="53"/>
      <c r="G116" s="63"/>
      <c r="H116" s="53"/>
      <c r="I116" s="53"/>
      <c r="J116" s="53"/>
      <c r="K116" s="53"/>
      <c r="L116" s="63"/>
    </row>
    <row r="117" spans="1:12">
      <c r="A117" s="3">
        <f t="shared" si="14"/>
        <v>128</v>
      </c>
      <c r="B117" s="61">
        <f>1+v*'Life Table Functions '!B117*AnnuitiesAnnual!B118</f>
        <v>1.0001154831379466</v>
      </c>
      <c r="C117" s="53"/>
      <c r="D117" s="53"/>
      <c r="E117" s="53"/>
      <c r="F117" s="53"/>
      <c r="G117" s="63"/>
      <c r="H117" s="53"/>
      <c r="I117" s="53"/>
      <c r="J117" s="53"/>
      <c r="K117" s="53"/>
      <c r="L117" s="63"/>
    </row>
    <row r="118" spans="1:12">
      <c r="A118" s="3">
        <f t="shared" si="14"/>
        <v>129</v>
      </c>
      <c r="B118" s="61">
        <f>1+v*'Life Table Functions '!B118*AnnuitiesAnnual!B119</f>
        <v>1.0000377478111917</v>
      </c>
      <c r="C118" s="53"/>
      <c r="D118" s="53"/>
      <c r="E118" s="53"/>
      <c r="F118" s="53"/>
      <c r="G118" s="63"/>
      <c r="H118" s="53"/>
      <c r="I118" s="53"/>
      <c r="J118" s="53"/>
      <c r="K118" s="53"/>
      <c r="L118" s="63"/>
    </row>
    <row r="119" spans="1:12">
      <c r="A119" s="3">
        <f t="shared" si="14"/>
        <v>130</v>
      </c>
      <c r="B119" s="61">
        <f>1+v*'Life Table Functions '!B119*AnnuitiesAnnual!B120</f>
        <v>1</v>
      </c>
      <c r="C119" s="53"/>
      <c r="D119" s="53"/>
      <c r="E119" s="53"/>
      <c r="F119" s="53"/>
      <c r="G119" s="63"/>
      <c r="H119" s="53"/>
      <c r="I119" s="53"/>
      <c r="J119" s="53"/>
      <c r="K119" s="53"/>
      <c r="L119" s="6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9"/>
  <sheetViews>
    <sheetView zoomScale="90" zoomScaleNormal="90" zoomScalePageLayoutView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26" sqref="D26"/>
    </sheetView>
  </sheetViews>
  <sheetFormatPr baseColWidth="10" defaultColWidth="15" defaultRowHeight="15"/>
  <cols>
    <col min="1" max="1" width="12.1640625" style="38" customWidth="1"/>
    <col min="2" max="2" width="15" style="58"/>
    <col min="3" max="3" width="18.33203125" style="38" bestFit="1" customWidth="1"/>
    <col min="4" max="6" width="15" style="38"/>
    <col min="7" max="7" width="15" style="58"/>
    <col min="8" max="16384" width="15" style="38"/>
  </cols>
  <sheetData>
    <row r="1" spans="1:15" ht="16">
      <c r="A1" s="1" t="s">
        <v>78</v>
      </c>
      <c r="D1" s="58" t="s">
        <v>18</v>
      </c>
      <c r="E1" s="38" t="s">
        <v>24</v>
      </c>
    </row>
    <row r="2" spans="1:15" ht="16">
      <c r="A2" s="1" t="s">
        <v>15</v>
      </c>
      <c r="D2" s="64">
        <f>i</f>
        <v>0.05</v>
      </c>
      <c r="E2" s="38">
        <f>m</f>
        <v>12</v>
      </c>
    </row>
    <row r="3" spans="1:15">
      <c r="A3" s="3"/>
    </row>
    <row r="4" spans="1:15">
      <c r="A4" s="3"/>
    </row>
    <row r="5" spans="1:15">
      <c r="A5" s="3"/>
    </row>
    <row r="6" spans="1:15">
      <c r="A6" s="3"/>
    </row>
    <row r="7" spans="1:15">
      <c r="A7" s="3"/>
    </row>
    <row r="8" spans="1:15" s="39" customFormat="1" ht="30.5" customHeight="1">
      <c r="A8" s="74" t="s">
        <v>4</v>
      </c>
      <c r="B8" s="75" t="s">
        <v>27</v>
      </c>
      <c r="C8" s="75" t="s">
        <v>41</v>
      </c>
      <c r="D8" s="75" t="s">
        <v>42</v>
      </c>
      <c r="E8" s="75" t="s">
        <v>43</v>
      </c>
      <c r="F8" s="75" t="s">
        <v>44</v>
      </c>
      <c r="G8" s="75" t="s">
        <v>45</v>
      </c>
      <c r="H8" s="37"/>
      <c r="I8" s="37"/>
      <c r="J8" s="37"/>
      <c r="K8" s="37"/>
      <c r="L8" s="37"/>
      <c r="M8" s="37"/>
      <c r="N8" s="37"/>
      <c r="O8" s="37"/>
    </row>
    <row r="9" spans="1:15">
      <c r="A9" s="11">
        <f t="shared" ref="A9:A40" si="0">x</f>
        <v>20</v>
      </c>
      <c r="B9" s="51">
        <f>AnnuitiesAnnual!B9-(m-1)/(2*m)-(m^2-1)/(12*m^2)*(delta+'Life Table Functions '!E9)</f>
        <v>19.504002334475732</v>
      </c>
      <c r="C9" s="52">
        <f>$B9-AnnuitiesAnnual!C9*'Annuities-mthly'!$B19</f>
        <v>7.9198494781417264</v>
      </c>
      <c r="D9" s="52">
        <f>$B9-AnnuitiesAnnual!D9*'Annuities-mthly'!$B19</f>
        <v>10.44303665870847</v>
      </c>
      <c r="E9" s="52">
        <f>$B9-AnnuitiesAnnual!E9*'Annuities-mthly'!$B19</f>
        <v>12.420079620329785</v>
      </c>
      <c r="F9" s="52">
        <f>$B9-AnnuitiesAnnual!F9*'Annuities-mthly'!$B19</f>
        <v>13.9705672037983</v>
      </c>
      <c r="G9" s="52">
        <f>$B9-AnnuitiesAnnual!G9*'Annuities-mthly'!$B19</f>
        <v>15.188442817858656</v>
      </c>
      <c r="H9" s="36"/>
      <c r="I9" s="36"/>
      <c r="J9" s="36"/>
    </row>
    <row r="10" spans="1:15">
      <c r="A10" s="3">
        <f t="shared" si="0"/>
        <v>21</v>
      </c>
      <c r="B10" s="61">
        <f>AnnuitiesAnnual!B10-(m-1)/(2*m)-(m^2-1)/(12*m^2)*(delta+'Life Table Functions '!E10)</f>
        <v>19.457294468596839</v>
      </c>
      <c r="C10" s="50">
        <f>$B10-AnnuitiesAnnual!C10*'Annuities-mthly'!$B20</f>
        <v>7.9196611141414159</v>
      </c>
      <c r="D10" s="50">
        <f>$B10-AnnuitiesAnnual!D10*'Annuities-mthly'!$B20</f>
        <v>10.433399991861071</v>
      </c>
      <c r="E10" s="50">
        <f>$B10-AnnuitiesAnnual!E10*'Annuities-mthly'!$B20</f>
        <v>12.403313927945511</v>
      </c>
      <c r="F10" s="50">
        <f>$B10-AnnuitiesAnnual!F10*'Annuities-mthly'!$B20</f>
        <v>13.948592533858992</v>
      </c>
      <c r="G10" s="50">
        <f>$B10-AnnuitiesAnnual!G10*'Annuities-mthly'!$B20</f>
        <v>15.162905204694376</v>
      </c>
      <c r="H10" s="36"/>
      <c r="I10" s="36"/>
      <c r="J10" s="36"/>
    </row>
    <row r="11" spans="1:15">
      <c r="A11" s="3">
        <f t="shared" si="0"/>
        <v>22</v>
      </c>
      <c r="B11" s="61">
        <f>AnnuitiesAnnual!B11-(m-1)/(2*m)-(m^2-1)/(12*m^2)*(delta+'Life Table Functions '!E11)</f>
        <v>19.408312048343678</v>
      </c>
      <c r="C11" s="50">
        <f>$B11-AnnuitiesAnnual!C11*'Annuities-mthly'!$B21</f>
        <v>7.9194494014980119</v>
      </c>
      <c r="D11" s="50">
        <f>$B11-AnnuitiesAnnual!D11*'Annuities-mthly'!$B21</f>
        <v>10.423328278482265</v>
      </c>
      <c r="E11" s="50">
        <f>$B11-AnnuitiesAnnual!E11*'Annuities-mthly'!$B21</f>
        <v>12.385821874731043</v>
      </c>
      <c r="F11" s="50">
        <f>$B11-AnnuitiesAnnual!F11*'Annuities-mthly'!$B21</f>
        <v>13.925706233476218</v>
      </c>
      <c r="G11" s="50">
        <f>$B11-AnnuitiesAnnual!G11*'Annuities-mthly'!$B21</f>
        <v>15.136369293191811</v>
      </c>
      <c r="H11" s="36"/>
      <c r="I11" s="36"/>
      <c r="J11" s="36"/>
    </row>
    <row r="12" spans="1:15">
      <c r="A12" s="3">
        <f t="shared" si="0"/>
        <v>23</v>
      </c>
      <c r="B12" s="61">
        <f>AnnuitiesAnnual!B12-(m-1)/(2*m)-(m^2-1)/(12*m^2)*(delta+'Life Table Functions '!E12)</f>
        <v>19.356949410505479</v>
      </c>
      <c r="C12" s="50">
        <f>$B12-AnnuitiesAnnual!C12*'Annuities-mthly'!$B22</f>
        <v>7.9192114472160569</v>
      </c>
      <c r="D12" s="50">
        <f>$B12-AnnuitiesAnnual!D12*'Annuities-mthly'!$B22</f>
        <v>10.412805101493761</v>
      </c>
      <c r="E12" s="50">
        <f>$B12-AnnuitiesAnnual!E12*'Annuities-mthly'!$B22</f>
        <v>12.367579907410382</v>
      </c>
      <c r="F12" s="50">
        <f>$B12-AnnuitiesAnnual!F12*'Annuities-mthly'!$B22</f>
        <v>13.901883837188791</v>
      </c>
      <c r="G12" s="50">
        <f>$B12-AnnuitiesAnnual!G12*'Annuities-mthly'!$B22</f>
        <v>15.10881604422989</v>
      </c>
      <c r="H12" s="36"/>
      <c r="I12" s="36"/>
      <c r="J12" s="36"/>
    </row>
    <row r="13" spans="1:15">
      <c r="A13" s="3">
        <f t="shared" si="0"/>
        <v>24</v>
      </c>
      <c r="B13" s="61">
        <f>AnnuitiesAnnual!B13-(m-1)/(2*m)-(m^2-1)/(12*m^2)*(delta+'Life Table Functions '!E13)</f>
        <v>19.303096597502712</v>
      </c>
      <c r="C13" s="50">
        <f>$B13-AnnuitiesAnnual!C13*'Annuities-mthly'!$B23</f>
        <v>7.9189440001574063</v>
      </c>
      <c r="D13" s="50">
        <f>$B13-AnnuitiesAnnual!D13*'Annuities-mthly'!$B23</f>
        <v>10.40181377962093</v>
      </c>
      <c r="E13" s="50">
        <f>$B13-AnnuitiesAnnual!E13*'Annuities-mthly'!$B23</f>
        <v>12.348564637335063</v>
      </c>
      <c r="F13" s="50">
        <f>$B13-AnnuitiesAnnual!F13*'Annuities-mthly'!$B23</f>
        <v>13.877101836124428</v>
      </c>
      <c r="G13" s="50">
        <f>$B13-AnnuitiesAnnual!G13*'Annuities-mthly'!$B23</f>
        <v>15.080228530759792</v>
      </c>
      <c r="H13" s="36"/>
      <c r="I13" s="36"/>
      <c r="J13" s="36"/>
    </row>
    <row r="14" spans="1:15">
      <c r="A14" s="3">
        <f t="shared" si="0"/>
        <v>25</v>
      </c>
      <c r="B14" s="61">
        <f>AnnuitiesAnnual!B14-(m-1)/(2*m)-(m^2-1)/(12*m^2)*(delta+'Life Table Functions '!E14)</f>
        <v>19.246639258131868</v>
      </c>
      <c r="C14" s="50">
        <f>$B14-AnnuitiesAnnual!C14*'Annuities-mthly'!$B24</f>
        <v>7.9186434067865221</v>
      </c>
      <c r="D14" s="50">
        <f>$B14-AnnuitiesAnnual!D14*'Annuities-mthly'!$B24</f>
        <v>10.390337403715979</v>
      </c>
      <c r="E14" s="50">
        <f>$B14-AnnuitiesAnnual!E14*'Annuities-mthly'!$B24</f>
        <v>12.328752970178932</v>
      </c>
      <c r="F14" s="50">
        <f>$B14-AnnuitiesAnnual!F14*'Annuities-mthly'!$B24</f>
        <v>13.851337912800091</v>
      </c>
      <c r="G14" s="50">
        <f>$B14-AnnuitiesAnnual!G14*'Annuities-mthly'!$B24</f>
        <v>15.050592274156791</v>
      </c>
      <c r="H14" s="36"/>
      <c r="I14" s="36"/>
      <c r="J14" s="36"/>
    </row>
    <row r="15" spans="1:15">
      <c r="A15" s="3">
        <f t="shared" si="0"/>
        <v>26</v>
      </c>
      <c r="B15" s="61">
        <f>AnnuitiesAnnual!B15-(m-1)/(2*m)-(m^2-1)/(12*m^2)*(delta+'Life Table Functions '!E15)</f>
        <v>19.187458556157715</v>
      </c>
      <c r="C15" s="50">
        <f>$B15-AnnuitiesAnnual!C15*'Annuities-mthly'!$B25</f>
        <v>7.9183055614689124</v>
      </c>
      <c r="D15" s="50">
        <f>$B15-AnnuitiesAnnual!D15*'Annuities-mthly'!$B25</f>
        <v>10.378358877621537</v>
      </c>
      <c r="E15" s="50">
        <f>$B15-AnnuitiesAnnual!E15*'Annuities-mthly'!$B25</f>
        <v>12.308122249118497</v>
      </c>
      <c r="F15" s="50">
        <f>$B15-AnnuitiesAnnual!F15*'Annuities-mthly'!$B25</f>
        <v>13.82457119544784</v>
      </c>
      <c r="G15" s="50">
        <f>$B15-AnnuitiesAnnual!G15*'Annuities-mthly'!$B25</f>
        <v>15.019895597400172</v>
      </c>
      <c r="H15" s="36"/>
      <c r="I15" s="36"/>
      <c r="J15" s="36"/>
    </row>
    <row r="16" spans="1:15">
      <c r="A16" s="3">
        <f t="shared" si="0"/>
        <v>27</v>
      </c>
      <c r="B16" s="61">
        <f>AnnuitiesAnnual!B16-(m-1)/(2*m)-(m^2-1)/(12*m^2)*(delta+'Life Table Functions '!E16)</f>
        <v>19.125431088461156</v>
      </c>
      <c r="C16" s="50">
        <f>$B16-AnnuitiesAnnual!C16*'Annuities-mthly'!$B26</f>
        <v>7.9179258506581025</v>
      </c>
      <c r="D16" s="50">
        <f>$B16-AnnuitiesAnnual!D16*'Annuities-mthly'!$B26</f>
        <v>10.365860963561747</v>
      </c>
      <c r="E16" s="50">
        <f>$B16-AnnuitiesAnnual!E16*'Annuities-mthly'!$B26</f>
        <v>12.286650411633698</v>
      </c>
      <c r="F16" s="50">
        <f>$B16-AnnuitiesAnnual!F16*'Annuities-mthly'!$B26</f>
        <v>13.796782531013861</v>
      </c>
      <c r="G16" s="50">
        <f>$B16-AnnuitiesAnnual!G16*'Annuities-mthly'!$B26</f>
        <v>14.988129990544653</v>
      </c>
      <c r="H16" s="36"/>
      <c r="I16" s="36"/>
      <c r="J16" s="36"/>
    </row>
    <row r="17" spans="1:10">
      <c r="A17" s="3">
        <f t="shared" si="0"/>
        <v>28</v>
      </c>
      <c r="B17" s="61">
        <f>AnnuitiesAnnual!B17-(m-1)/(2*m)-(m^2-1)/(12*m^2)*(delta+'Life Table Functions '!E17)</f>
        <v>19.060428814652596</v>
      </c>
      <c r="C17" s="50">
        <f>$B17-AnnuitiesAnnual!C17*'Annuities-mthly'!$B27</f>
        <v>7.9174990902268281</v>
      </c>
      <c r="D17" s="50">
        <f>$B17-AnnuitiesAnnual!D17*'Annuities-mthly'!$B27</f>
        <v>10.352826331923996</v>
      </c>
      <c r="E17" s="50">
        <f>$B17-AnnuitiesAnnual!E17*'Annuities-mthly'!$B27</f>
        <v>12.264316159766475</v>
      </c>
      <c r="F17" s="50">
        <f>$B17-AnnuitiesAnnual!F17*'Annuities-mthly'!$B27</f>
        <v>13.767954775218449</v>
      </c>
      <c r="G17" s="50">
        <f>$B17-AnnuitiesAnnual!G17*'Annuities-mthly'!$B27</f>
        <v>14.955290482089215</v>
      </c>
      <c r="H17" s="36"/>
      <c r="I17" s="36"/>
      <c r="J17" s="36"/>
    </row>
    <row r="18" spans="1:10">
      <c r="A18" s="3">
        <f t="shared" si="0"/>
        <v>29</v>
      </c>
      <c r="B18" s="61">
        <f>AnnuitiesAnnual!B18-(m-1)/(2*m)-(m^2-1)/(12*m^2)*(delta+'Life Table Functions '!E18)</f>
        <v>18.99231900027943</v>
      </c>
      <c r="C18" s="50">
        <f>$B18-AnnuitiesAnnual!C18*'Annuities-mthly'!$B28</f>
        <v>7.9170194551094131</v>
      </c>
      <c r="D18" s="50">
        <f>$B18-AnnuitiesAnnual!D18*'Annuities-mthly'!$B28</f>
        <v>10.339237615135414</v>
      </c>
      <c r="E18" s="50">
        <f>$B18-AnnuitiesAnnual!E18*'Annuities-mthly'!$B28</f>
        <v>12.241099143287133</v>
      </c>
      <c r="F18" s="50">
        <f>$B18-AnnuitiesAnnual!F18*'Annuities-mthly'!$B28</f>
        <v>13.738073097098418</v>
      </c>
      <c r="G18" s="50">
        <f>$B18-AnnuitiesAnnual!G18*'Annuities-mthly'!$B28</f>
        <v>14.921376007545103</v>
      </c>
      <c r="H18" s="36"/>
      <c r="I18" s="36"/>
      <c r="J18" s="36"/>
    </row>
    <row r="19" spans="1:10">
      <c r="A19" s="11">
        <f t="shared" si="0"/>
        <v>30</v>
      </c>
      <c r="B19" s="51">
        <f>AnnuitiesAnnual!B19-(m-1)/(2*m)-(m^2-1)/(12*m^2)*(delta+'Life Table Functions '!E19)</f>
        <v>18.920964175992296</v>
      </c>
      <c r="C19" s="52">
        <f>$B19-AnnuitiesAnnual!C19*'Annuities-mthly'!$B29</f>
        <v>7.9164804003235094</v>
      </c>
      <c r="D19" s="52">
        <f>$B19-AnnuitiesAnnual!D19*'Annuities-mthly'!$B29</f>
        <v>10.325077465136664</v>
      </c>
      <c r="E19" s="52">
        <f>$B19-AnnuitiesAnnual!E19*'Annuities-mthly'!$B29</f>
        <v>12.216980154722348</v>
      </c>
      <c r="F19" s="52">
        <f>$B19-AnnuitiesAnnual!F19*'Annuities-mthly'!$B29</f>
        <v>13.707125294238967</v>
      </c>
      <c r="G19" s="52">
        <f>$B19-AnnuitiesAnnual!G19*'Annuities-mthly'!$B29</f>
        <v>14.886389763672881</v>
      </c>
      <c r="H19" s="36"/>
      <c r="I19" s="36"/>
      <c r="J19" s="36"/>
    </row>
    <row r="20" spans="1:10">
      <c r="A20" s="3">
        <f t="shared" si="0"/>
        <v>31</v>
      </c>
      <c r="B20" s="61">
        <f>AnnuitiesAnnual!B20-(m-1)/(2*m)-(m^2-1)/(12*m^2)*(delta+'Life Table Functions '!E20)</f>
        <v>18.846222115288423</v>
      </c>
      <c r="C20" s="50">
        <f>$B20-AnnuitiesAnnual!C20*'Annuities-mthly'!$B30</f>
        <v>7.9158745723295123</v>
      </c>
      <c r="D20" s="50">
        <f>$B20-AnnuitiesAnnual!D20*'Annuities-mthly'!$B30</f>
        <v>10.310328613703122</v>
      </c>
      <c r="E20" s="50">
        <f>$B20-AnnuitiesAnnual!E20*'Annuities-mthly'!$B30</f>
        <v>12.191941334571766</v>
      </c>
      <c r="F20" s="50">
        <f>$B20-AnnuitiesAnnual!F20*'Annuities-mthly'!$B30</f>
        <v>13.67510211339151</v>
      </c>
      <c r="G20" s="50">
        <f>$B20-AnnuitiesAnnual!G20*'Annuities-mthly'!$B30</f>
        <v>14.850339533408684</v>
      </c>
      <c r="H20" s="36"/>
      <c r="I20" s="36"/>
      <c r="J20" s="36"/>
    </row>
    <row r="21" spans="1:10">
      <c r="A21" s="3">
        <f t="shared" si="0"/>
        <v>32</v>
      </c>
      <c r="B21" s="61">
        <f>AnnuitiesAnnual!B21-(m-1)/(2*m)-(m^2-1)/(12*m^2)*(delta+'Life Table Functions '!E21)</f>
        <v>18.76794583372175</v>
      </c>
      <c r="C21" s="50">
        <f>$B21-AnnuitiesAnnual!C21*'Annuities-mthly'!$B31</f>
        <v>7.9151937095638338</v>
      </c>
      <c r="D21" s="50">
        <f>$B21-AnnuitiesAnnual!D21*'Annuities-mthly'!$B31</f>
        <v>10.294973934550889</v>
      </c>
      <c r="E21" s="50">
        <f>$B21-AnnuitiesAnnual!E21*'Annuities-mthly'!$B31</f>
        <v>12.165966384257469</v>
      </c>
      <c r="F21" s="50">
        <f>$B21-AnnuitiesAnnual!F21*'Annuities-mthly'!$B31</f>
        <v>13.641997569313073</v>
      </c>
      <c r="G21" s="50">
        <f>$B21-AnnuitiesAnnual!G21*'Annuities-mthly'!$B31</f>
        <v>14.813237962334714</v>
      </c>
      <c r="H21" s="36"/>
      <c r="I21" s="36"/>
      <c r="J21" s="36"/>
    </row>
    <row r="22" spans="1:10">
      <c r="A22" s="3">
        <f t="shared" si="0"/>
        <v>33</v>
      </c>
      <c r="B22" s="61">
        <f>AnnuitiesAnnual!B22-(m-1)/(2*m)-(m^2-1)/(12*m^2)*(delta+'Life Table Functions '!E22)</f>
        <v>18.685983612758406</v>
      </c>
      <c r="C22" s="50">
        <f>$B22-AnnuitiesAnnual!C22*'Annuities-mthly'!$B32</f>
        <v>7.9144285308471556</v>
      </c>
      <c r="D22" s="50">
        <f>$B22-AnnuitiesAnnual!D22*'Annuities-mthly'!$B32</f>
        <v>10.278996505781437</v>
      </c>
      <c r="E22" s="50">
        <f>$B22-AnnuitiesAnnual!E22*'Annuities-mthly'!$B32</f>
        <v>12.139040783383141</v>
      </c>
      <c r="F22" s="50">
        <f>$B22-AnnuitiesAnnual!F22*'Annuities-mthly'!$B32</f>
        <v>13.607809252390098</v>
      </c>
      <c r="G22" s="50">
        <f>$B22-AnnuitiesAnnual!G22*'Annuities-mthly'!$B32</f>
        <v>14.775102762566442</v>
      </c>
      <c r="H22" s="36"/>
      <c r="I22" s="36"/>
      <c r="J22" s="36"/>
    </row>
    <row r="23" spans="1:10">
      <c r="A23" s="3">
        <f t="shared" si="0"/>
        <v>34</v>
      </c>
      <c r="B23" s="61">
        <f>AnnuitiesAnnual!B23-(m-1)/(2*m)-(m^2-1)/(12*m^2)*(delta+'Life Table Functions '!E23)</f>
        <v>18.600179051761586</v>
      </c>
      <c r="C23" s="50">
        <f>$B23-AnnuitiesAnnual!C23*'Annuities-mthly'!$B33</f>
        <v>7.913568610218725</v>
      </c>
      <c r="D23" s="50">
        <f>$B23-AnnuitiesAnnual!D23*'Annuities-mthly'!$B33</f>
        <v>10.262379670751304</v>
      </c>
      <c r="E23" s="50">
        <f>$B23-AnnuitiesAnnual!E23*'Annuities-mthly'!$B33</f>
        <v>12.111152006694279</v>
      </c>
      <c r="F23" s="50">
        <f>$B23-AnnuitiesAnnual!F23*'Annuities-mthly'!$B33</f>
        <v>13.572538612857247</v>
      </c>
      <c r="G23" s="50">
        <f>$B23-AnnuitiesAnnual!G23*'Annuities-mthly'!$B33</f>
        <v>14.73595681402584</v>
      </c>
      <c r="H23" s="36"/>
      <c r="I23" s="36"/>
      <c r="J23" s="36"/>
    </row>
    <row r="24" spans="1:10">
      <c r="A24" s="3">
        <f t="shared" si="0"/>
        <v>35</v>
      </c>
      <c r="B24" s="61">
        <f>AnnuitiesAnnual!B24-(m-1)/(2*m)-(m^2-1)/(12*m^2)*(delta+'Life Table Functions '!E24)</f>
        <v>18.510371151911336</v>
      </c>
      <c r="C24" s="50">
        <f>$B24-AnnuitiesAnnual!C24*'Annuities-mthly'!$B34</f>
        <v>7.9126022365828739</v>
      </c>
      <c r="D24" s="50">
        <f>$B24-AnnuitiesAnnual!D24*'Annuities-mthly'!$B34</f>
        <v>10.245107094888729</v>
      </c>
      <c r="E24" s="50">
        <f>$B24-AnnuitiesAnnual!E24*'Annuities-mthly'!$B34</f>
        <v>12.082289734691695</v>
      </c>
      <c r="F24" s="50">
        <f>$B24-AnnuitiesAnnual!F24*'Annuities-mthly'!$B34</f>
        <v>13.536191206116976</v>
      </c>
      <c r="G24" s="50">
        <f>$B24-AnnuitiesAnnual!G24*'Annuities-mthly'!$B34</f>
        <v>14.695828126151172</v>
      </c>
      <c r="H24" s="36"/>
      <c r="I24" s="36"/>
      <c r="J24" s="36"/>
    </row>
    <row r="25" spans="1:10">
      <c r="A25" s="3">
        <f t="shared" si="0"/>
        <v>36</v>
      </c>
      <c r="B25" s="61">
        <f>AnnuitiesAnnual!B25-(m-1)/(2*m)-(m^2-1)/(12*m^2)*(delta+'Life Table Functions '!E25)</f>
        <v>18.416394436200047</v>
      </c>
      <c r="C25" s="50">
        <f>$B25-AnnuitiesAnnual!C25*'Annuities-mthly'!$B35</f>
        <v>7.9115162563715433</v>
      </c>
      <c r="D25" s="50">
        <f>$B25-AnnuitiesAnnual!D25*'Annuities-mthly'!$B35</f>
        <v>10.227162815301751</v>
      </c>
      <c r="E25" s="50">
        <f>$B25-AnnuitiesAnnual!E25*'Annuities-mthly'!$B35</f>
        <v>12.052446050115702</v>
      </c>
      <c r="F25" s="50">
        <f>$B25-AnnuitiesAnnual!F25*'Annuities-mthly'!$B35</f>
        <v>13.498776879731075</v>
      </c>
      <c r="G25" s="50">
        <f>$B25-AnnuitiesAnnual!G25*'Annuities-mthly'!$B35</f>
        <v>14.654749615081119</v>
      </c>
      <c r="H25" s="36"/>
      <c r="I25" s="36"/>
      <c r="J25" s="36"/>
    </row>
    <row r="26" spans="1:10">
      <c r="A26" s="3">
        <f t="shared" si="0"/>
        <v>37</v>
      </c>
      <c r="B26" s="61">
        <f>AnnuitiesAnnual!B26-(m-1)/(2*m)-(m^2-1)/(12*m^2)*(delta+'Life Table Functions '!E26)</f>
        <v>18.318079109991196</v>
      </c>
      <c r="C26" s="50">
        <f>$B26-AnnuitiesAnnual!C26*'Annuities-mthly'!$B36</f>
        <v>7.9102958972268684</v>
      </c>
      <c r="D26" s="50">
        <f>$B26-AnnuitiesAnnual!D26*'Annuities-mthly'!$B36</f>
        <v>10.20853127921492</v>
      </c>
      <c r="E26" s="50">
        <f>$B26-AnnuitiesAnnual!E26*'Annuities-mthly'!$B36</f>
        <v>12.021615610444865</v>
      </c>
      <c r="F26" s="50">
        <f>$B26-AnnuitiesAnnual!F26*'Annuities-mthly'!$B36</f>
        <v>13.460309878012897</v>
      </c>
      <c r="G26" s="50">
        <f>$B26-AnnuitiesAnnual!G26*'Annuities-mthly'!$B36</f>
        <v>14.612758642199978</v>
      </c>
      <c r="H26" s="36"/>
      <c r="I26" s="36"/>
      <c r="J26" s="36"/>
    </row>
    <row r="27" spans="1:10">
      <c r="A27" s="3">
        <f t="shared" si="0"/>
        <v>38</v>
      </c>
      <c r="B27" s="61">
        <f>AnnuitiesAnnual!B27-(m-1)/(2*m)-(m^2-1)/(12*m^2)*(delta+'Life Table Functions '!E27)</f>
        <v>18.215251266984446</v>
      </c>
      <c r="C27" s="50">
        <f>$B27-AnnuitiesAnnual!C27*'Annuities-mthly'!$B37</f>
        <v>7.9089245704890949</v>
      </c>
      <c r="D27" s="50">
        <f>$B27-AnnuitiesAnnual!D27*'Annuities-mthly'!$B37</f>
        <v>10.189197366316325</v>
      </c>
      <c r="E27" s="50">
        <f>$B27-AnnuitiesAnnual!E27*'Annuities-mthly'!$B37</f>
        <v>11.989795784093637</v>
      </c>
      <c r="F27" s="50">
        <f>$B27-AnnuitiesAnnual!F27*'Annuities-mthly'!$B37</f>
        <v>13.420808834725307</v>
      </c>
      <c r="G27" s="50">
        <f>$B27-AnnuitiesAnnual!G27*'Annuities-mthly'!$B37</f>
        <v>14.569896249653352</v>
      </c>
      <c r="H27" s="36"/>
      <c r="I27" s="36"/>
      <c r="J27" s="36"/>
    </row>
    <row r="28" spans="1:10">
      <c r="A28" s="3">
        <f t="shared" si="0"/>
        <v>39</v>
      </c>
      <c r="B28" s="61">
        <f>AnnuitiesAnnual!B28-(m-1)/(2*m)-(m^2-1)/(12*m^2)*(delta+'Life Table Functions '!E28)</f>
        <v>18.107733145789673</v>
      </c>
      <c r="C28" s="50">
        <f>$B28-AnnuitiesAnnual!C28*'Annuities-mthly'!$B38</f>
        <v>7.9073836500366088</v>
      </c>
      <c r="D28" s="50">
        <f>$B28-AnnuitiesAnnual!D28*'Annuities-mthly'!$B38</f>
        <v>10.169146388973262</v>
      </c>
      <c r="E28" s="50">
        <f>$B28-AnnuitiesAnnual!E28*'Annuities-mthly'!$B38</f>
        <v>11.956986735099278</v>
      </c>
      <c r="F28" s="50">
        <f>$B28-AnnuitiesAnnual!F28*'Annuities-mthly'!$B38</f>
        <v>13.380296618120479</v>
      </c>
      <c r="G28" s="50">
        <f>$B28-AnnuitiesAnnual!G28*'Annuities-mthly'!$B38</f>
        <v>14.526206017136952</v>
      </c>
      <c r="H28" s="36"/>
      <c r="I28" s="36"/>
      <c r="J28" s="36"/>
    </row>
    <row r="29" spans="1:10">
      <c r="A29" s="11">
        <f t="shared" si="0"/>
        <v>40</v>
      </c>
      <c r="B29" s="51">
        <f>AnnuitiesAnnual!B29-(m-1)/(2*m)-(m^2-1)/(12*m^2)*(delta+'Life Table Functions '!E29)</f>
        <v>17.995343442671054</v>
      </c>
      <c r="C29" s="52">
        <f>$B29-AnnuitiesAnnual!C29*'Annuities-mthly'!$B39</f>
        <v>7.9056522247663761</v>
      </c>
      <c r="D29" s="52">
        <f>$B29-AnnuitiesAnnual!D29*'Annuities-mthly'!$B39</f>
        <v>10.148364062963156</v>
      </c>
      <c r="E29" s="52">
        <f>$B29-AnnuitiesAnnual!E29*'Annuities-mthly'!$B39</f>
        <v>11.923191437712838</v>
      </c>
      <c r="F29" s="52">
        <f>$B29-AnnuitiesAnnual!F29*'Annuities-mthly'!$B39</f>
        <v>13.338799985401739</v>
      </c>
      <c r="G29" s="52">
        <f>$B29-AnnuitiesAnnual!G29*'Annuities-mthly'!$B39</f>
        <v>14.48173245214983</v>
      </c>
      <c r="H29" s="36"/>
      <c r="I29" s="36"/>
      <c r="J29" s="36"/>
    </row>
    <row r="30" spans="1:10">
      <c r="A30" s="3">
        <f t="shared" si="0"/>
        <v>41</v>
      </c>
      <c r="B30" s="61">
        <f>AnnuitiesAnnual!B30-(m-1)/(2*m)-(m^2-1)/(12*m^2)*(delta+'Life Table Functions '!E30)</f>
        <v>17.877897686373295</v>
      </c>
      <c r="C30" s="50">
        <f>$B30-AnnuitiesAnnual!C30*'Annuities-mthly'!$B40</f>
        <v>7.9037068217241266</v>
      </c>
      <c r="D30" s="50">
        <f>$B30-AnnuitiesAnnual!D30*'Annuities-mthly'!$B40</f>
        <v>10.126836439845924</v>
      </c>
      <c r="E30" s="50">
        <f>$B30-AnnuitiesAnnual!E30*'Annuities-mthly'!$B40</f>
        <v>11.888415598407775</v>
      </c>
      <c r="F30" s="50">
        <f>$B30-AnnuitiesAnnual!F30*'Annuities-mthly'!$B40</f>
        <v>13.296348995637436</v>
      </c>
      <c r="G30" s="50">
        <f>$B30-AnnuitiesAnnual!G30*'Annuities-mthly'!$B40</f>
        <v>14.436518813391931</v>
      </c>
      <c r="H30" s="36"/>
      <c r="I30" s="36"/>
      <c r="J30" s="36"/>
    </row>
    <row r="31" spans="1:10">
      <c r="A31" s="3">
        <f t="shared" si="0"/>
        <v>42</v>
      </c>
      <c r="B31" s="61">
        <f>AnnuitiesAnnual!B31-(m-1)/(2*m)-(m^2-1)/(12*m^2)*(delta+'Life Table Functions '!E31)</f>
        <v>17.755208681277477</v>
      </c>
      <c r="C31" s="50">
        <f>$B31-AnnuitiesAnnual!C31*'Annuities-mthly'!$B41</f>
        <v>7.9015210965951788</v>
      </c>
      <c r="D31" s="50">
        <f>$B31-AnnuitiesAnnual!D31*'Annuities-mthly'!$B41</f>
        <v>10.104549790355577</v>
      </c>
      <c r="E31" s="50">
        <f>$B31-AnnuitiesAnnual!E31*'Annuities-mthly'!$B41</f>
        <v>11.852667458357747</v>
      </c>
      <c r="F31" s="50">
        <f>$B31-AnnuitiesAnnual!F31*'Annuities-mthly'!$B41</f>
        <v>13.252976121259568</v>
      </c>
      <c r="G31" s="50">
        <f>$B31-AnnuitiesAnnual!G31*'Annuities-mthly'!$B41</f>
        <v>14.390604254726982</v>
      </c>
      <c r="H31" s="36"/>
      <c r="I31" s="36"/>
      <c r="J31" s="36"/>
    </row>
    <row r="32" spans="1:10">
      <c r="A32" s="3">
        <f t="shared" si="0"/>
        <v>43</v>
      </c>
      <c r="B32" s="61">
        <f>AnnuitiesAnnual!B32-(m-1)/(2*m)-(m^2-1)/(12*m^2)*(delta+'Life Table Functions '!E32)</f>
        <v>17.6270870254437</v>
      </c>
      <c r="C32" s="50">
        <f>$B32-AnnuitiesAnnual!C32*'Annuities-mthly'!$B42</f>
        <v>7.8990654879497093</v>
      </c>
      <c r="D32" s="50">
        <f>$B32-AnnuitiesAnnual!D32*'Annuities-mthly'!$B42</f>
        <v>10.081490426194541</v>
      </c>
      <c r="E32" s="50">
        <f>$B32-AnnuitiesAnnual!E32*'Annuities-mthly'!$B42</f>
        <v>11.81595744439149</v>
      </c>
      <c r="F32" s="50">
        <f>$B32-AnnuitiesAnnual!F32*'Annuities-mthly'!$B42</f>
        <v>13.208714988662754</v>
      </c>
      <c r="G32" s="50">
        <f>$B32-AnnuitiesAnnual!G32*'Annuities-mthly'!$B42</f>
        <v>14.344020166110312</v>
      </c>
      <c r="H32" s="36"/>
      <c r="I32" s="36"/>
      <c r="J32" s="36"/>
    </row>
    <row r="33" spans="1:10">
      <c r="A33" s="3">
        <f t="shared" si="0"/>
        <v>44</v>
      </c>
      <c r="B33" s="61">
        <f>AnnuitiesAnnual!B33-(m-1)/(2*m)-(m^2-1)/(12*m^2)*(delta+'Life Table Functions '!E33)</f>
        <v>17.493341710370814</v>
      </c>
      <c r="C33" s="50">
        <f>$B33-AnnuitiesAnnual!C33*'Annuities-mthly'!$B43</f>
        <v>7.8963068313034235</v>
      </c>
      <c r="D33" s="50">
        <f>$B33-AnnuitiesAnnual!D33*'Annuities-mthly'!$B43</f>
        <v>10.057644445362087</v>
      </c>
      <c r="E33" s="50">
        <f>$B33-AnnuitiesAnnual!E33*'Annuities-mthly'!$B43</f>
        <v>11.778297630810631</v>
      </c>
      <c r="F33" s="50">
        <f>$B33-AnnuitiesAnnual!F33*'Annuities-mthly'!$B43</f>
        <v>13.163598668324575</v>
      </c>
      <c r="G33" s="50">
        <f>$B33-AnnuitiesAnnual!G33*'Annuities-mthly'!$B43</f>
        <v>14.296785579516092</v>
      </c>
      <c r="H33" s="36"/>
      <c r="I33" s="36"/>
      <c r="J33" s="36"/>
    </row>
    <row r="34" spans="1:10">
      <c r="A34" s="3">
        <f t="shared" si="0"/>
        <v>45</v>
      </c>
      <c r="B34" s="61">
        <f>AnnuitiesAnnual!B34-(m-1)/(2*m)-(m^2-1)/(12*m^2)*(delta+'Life Table Functions '!E34)</f>
        <v>17.353780809525535</v>
      </c>
      <c r="C34" s="50">
        <f>$B34-AnnuitiesAnnual!C34*'Annuities-mthly'!$B44</f>
        <v>7.8932079287096659</v>
      </c>
      <c r="D34" s="50">
        <f>$B34-AnnuitiesAnnual!D34*'Annuities-mthly'!$B44</f>
        <v>10.032997383631299</v>
      </c>
      <c r="E34" s="50">
        <f>$B34-AnnuitiesAnnual!E34*'Annuities-mthly'!$B44</f>
        <v>11.739700968293361</v>
      </c>
      <c r="F34" s="50">
        <f>$B34-AnnuitiesAnnual!F34*'Annuities-mthly'!$B44</f>
        <v>13.117657424695249</v>
      </c>
      <c r="G34" s="50">
        <f>$B34-AnnuitiesAnnual!G34*'Annuities-mthly'!$B44</f>
        <v>14.248901504156908</v>
      </c>
      <c r="H34" s="36"/>
      <c r="I34" s="36"/>
      <c r="J34" s="36"/>
    </row>
    <row r="35" spans="1:10">
      <c r="A35" s="3">
        <f t="shared" si="0"/>
        <v>46</v>
      </c>
      <c r="B35" s="61">
        <f>AnnuitiesAnnual!B35-(m-1)/(2*m)-(m^2-1)/(12*m^2)*(delta+'Life Table Functions '!E35)</f>
        <v>17.208212262849127</v>
      </c>
      <c r="C35" s="50">
        <f>$B35-AnnuitiesAnnual!C35*'Annuities-mthly'!$B45</f>
        <v>7.8897270692480816</v>
      </c>
      <c r="D35" s="50">
        <f>$B35-AnnuitiesAnnual!D35*'Annuities-mthly'!$B45</f>
        <v>10.007533752012863</v>
      </c>
      <c r="E35" s="50">
        <f>$B35-AnnuitiesAnnual!E35*'Annuities-mthly'!$B45</f>
        <v>11.700180229492181</v>
      </c>
      <c r="F35" s="50">
        <f>$B35-AnnuitiesAnnual!F35*'Annuities-mthly'!$B45</f>
        <v>13.070915826465582</v>
      </c>
      <c r="G35" s="50">
        <f>$B35-AnnuitiesAnnual!G35*'Annuities-mthly'!$B45</f>
        <v>14.200344058813224</v>
      </c>
      <c r="H35" s="36"/>
      <c r="I35" s="36"/>
      <c r="J35" s="36"/>
    </row>
    <row r="36" spans="1:10">
      <c r="A36" s="3">
        <f t="shared" si="0"/>
        <v>47</v>
      </c>
      <c r="B36" s="61">
        <f>AnnuitiesAnnual!B36-(m-1)/(2*m)-(m^2-1)/(12*m^2)*(delta+'Life Table Functions '!E36)</f>
        <v>17.056444764520105</v>
      </c>
      <c r="C36" s="50">
        <f>$B36-AnnuitiesAnnual!C36*'Annuities-mthly'!$B46</f>
        <v>7.8858174954261404</v>
      </c>
      <c r="D36" s="50">
        <f>$B36-AnnuitiesAnnual!D36*'Annuities-mthly'!$B46</f>
        <v>9.9812364370271141</v>
      </c>
      <c r="E36" s="50">
        <f>$B36-AnnuitiesAnnual!E36*'Annuities-mthly'!$B46</f>
        <v>11.659746614025547</v>
      </c>
      <c r="F36" s="50">
        <f>$B36-AnnuitiesAnnual!F36*'Annuities-mthly'!$B46</f>
        <v>13.023389109607727</v>
      </c>
      <c r="G36" s="50">
        <f>$B36-AnnuitiesAnnual!G36*'Annuities-mthly'!$B46</f>
        <v>14.151056283317962</v>
      </c>
      <c r="H36" s="36"/>
      <c r="I36" s="36"/>
      <c r="J36" s="36"/>
    </row>
    <row r="37" spans="1:10">
      <c r="A37" s="3">
        <f t="shared" si="0"/>
        <v>48</v>
      </c>
      <c r="B37" s="61">
        <f>AnnuitiesAnnual!B37-(m-1)/(2*m)-(m^2-1)/(12*m^2)*(delta+'Life Table Functions '!E37)</f>
        <v>16.898288761216136</v>
      </c>
      <c r="C37" s="50">
        <f>$B37-AnnuitiesAnnual!C37*'Annuities-mthly'!$B47</f>
        <v>7.8814268101752702</v>
      </c>
      <c r="D37" s="50">
        <f>$B37-AnnuitiesAnnual!D37*'Annuities-mthly'!$B47</f>
        <v>9.9540859373901576</v>
      </c>
      <c r="E37" s="50">
        <f>$B37-AnnuitiesAnnual!E37*'Annuities-mthly'!$B47</f>
        <v>11.618407948616454</v>
      </c>
      <c r="F37" s="50">
        <f>$B37-AnnuitiesAnnual!F37*'Annuities-mthly'!$B47</f>
        <v>12.975078680042147</v>
      </c>
      <c r="G37" s="50">
        <f>$B37-AnnuitiesAnnual!G37*'Annuities-mthly'!$B47</f>
        <v>14.100938540503325</v>
      </c>
      <c r="H37" s="36"/>
      <c r="I37" s="36"/>
      <c r="J37" s="36"/>
    </row>
    <row r="38" spans="1:10">
      <c r="A38" s="3">
        <f t="shared" si="0"/>
        <v>49</v>
      </c>
      <c r="B38" s="61">
        <f>AnnuitiesAnnual!B38-(m-1)/(2*m)-(m^2-1)/(12*m^2)*(delta+'Life Table Functions '!E38)</f>
        <v>16.73355756795317</v>
      </c>
      <c r="C38" s="50">
        <f>$B38-AnnuitiesAnnual!C38*'Annuities-mthly'!$B48</f>
        <v>7.876496318818754</v>
      </c>
      <c r="D38" s="50">
        <f>$B38-AnnuitiesAnnual!D38*'Annuities-mthly'!$B48</f>
        <v>9.9260594073743924</v>
      </c>
      <c r="E38" s="50">
        <f>$B38-AnnuitiesAnnual!E38*'Annuities-mthly'!$B48</f>
        <v>11.576166411527158</v>
      </c>
      <c r="F38" s="50">
        <f>$B38-AnnuitiesAnnual!F38*'Annuities-mthly'!$B48</f>
        <v>12.925966641610746</v>
      </c>
      <c r="G38" s="50">
        <f>$B38-AnnuitiesAnnual!G38*'Annuities-mthly'!$B48</f>
        <v>14.049837469471928</v>
      </c>
      <c r="H38" s="36"/>
      <c r="I38" s="36"/>
      <c r="J38" s="36"/>
    </row>
    <row r="39" spans="1:10">
      <c r="A39" s="11">
        <f t="shared" si="0"/>
        <v>50</v>
      </c>
      <c r="B39" s="51">
        <f>AnnuitiesAnnual!B39-(m-1)/(2*m)-(m^2-1)/(12*m^2)*(delta+'Life Table Functions '!E39)</f>
        <v>16.562068608258247</v>
      </c>
      <c r="C39" s="52">
        <f>$B39-AnnuitiesAnnual!C39*'Annuities-mthly'!$B49</f>
        <v>7.870960300134584</v>
      </c>
      <c r="D39" s="52">
        <f>$B39-AnnuitiesAnnual!D39*'Annuities-mthly'!$B49</f>
        <v>9.8971294737362463</v>
      </c>
      <c r="E39" s="52">
        <f>$B39-AnnuitiesAnnual!E39*'Annuities-mthly'!$B49</f>
        <v>11.533015704724459</v>
      </c>
      <c r="F39" s="52">
        <f>$B39-AnnuitiesAnnual!F39*'Annuities-mthly'!$B49</f>
        <v>12.876009240463974</v>
      </c>
      <c r="G39" s="52">
        <f>$B39-AnnuitiesAnnual!G39*'Annuities-mthly'!$B49</f>
        <v>13.997533527014724</v>
      </c>
      <c r="H39" s="36"/>
      <c r="I39" s="36"/>
      <c r="J39" s="36"/>
    </row>
    <row r="40" spans="1:10">
      <c r="A40" s="3">
        <f t="shared" si="0"/>
        <v>51</v>
      </c>
      <c r="B40" s="61">
        <f>AnnuitiesAnnual!B40-(m-1)/(2*m)-(m^2-1)/(12*m^2)*(delta+'Life Table Functions '!E40)</f>
        <v>16.383644784925924</v>
      </c>
      <c r="C40" s="50">
        <f>$B40-AnnuitiesAnnual!C40*'Annuities-mthly'!$B50</f>
        <v>7.864745200462151</v>
      </c>
      <c r="D40" s="50">
        <f>$B40-AnnuitiesAnnual!D40*'Annuities-mthly'!$B50</f>
        <v>9.8672627898730418</v>
      </c>
      <c r="E40" s="50">
        <f>$B40-AnnuitiesAnnual!E40*'Annuities-mthly'!$B50</f>
        <v>11.488937593142413</v>
      </c>
      <c r="F40" s="50">
        <f>$B40-AnnuitiesAnnual!F40*'Annuities-mthly'!$B50</f>
        <v>12.825129131863195</v>
      </c>
      <c r="G40" s="50">
        <f>$B40-AnnuitiesAnnual!G40*'Annuities-mthly'!$B50</f>
        <v>13.943727263064249</v>
      </c>
      <c r="H40" s="36"/>
      <c r="I40" s="36"/>
      <c r="J40" s="36"/>
    </row>
    <row r="41" spans="1:10">
      <c r="A41" s="3">
        <f t="shared" ref="A41:A72" si="1">x</f>
        <v>52</v>
      </c>
      <c r="B41" s="61">
        <f>AnnuitiesAnnual!B41-(m-1)/(2*m)-(m^2-1)/(12*m^2)*(delta+'Life Table Functions '!E41)</f>
        <v>16.198115986884353</v>
      </c>
      <c r="C41" s="50">
        <f>$B41-AnnuitiesAnnual!C41*'Annuities-mthly'!$B51</f>
        <v>7.8577687447419731</v>
      </c>
      <c r="D41" s="50">
        <f>$B41-AnnuitiesAnnual!D41*'Annuities-mthly'!$B51</f>
        <v>9.8364182879982209</v>
      </c>
      <c r="E41" s="50">
        <f>$B41-AnnuitiesAnnual!E41*'Annuities-mthly'!$B51</f>
        <v>11.4438977290067</v>
      </c>
      <c r="F41" s="50">
        <f>$B41-AnnuitiesAnnual!F41*'Annuities-mthly'!$B51</f>
        <v>12.77320640331979</v>
      </c>
      <c r="G41" s="50">
        <f>$B41-AnnuitiesAnnual!G41*'Annuities-mthly'!$B51</f>
        <v>13.888024624973323</v>
      </c>
      <c r="H41" s="36"/>
      <c r="I41" s="36"/>
      <c r="J41" s="36"/>
    </row>
    <row r="42" spans="1:10">
      <c r="A42" s="3">
        <f t="shared" si="1"/>
        <v>53</v>
      </c>
      <c r="B42" s="61">
        <f>AnnuitiesAnnual!B42-(m-1)/(2*m)-(m^2-1)/(12*m^2)*(delta+'Life Table Functions '!E42)</f>
        <v>16.005320736722336</v>
      </c>
      <c r="C42" s="50">
        <f>$B42-AnnuitiesAnnual!C42*'Annuities-mthly'!$B52</f>
        <v>7.8499389584800543</v>
      </c>
      <c r="D42" s="50">
        <f>$B42-AnnuitiesAnnual!D42*'Annuities-mthly'!$B52</f>
        <v>9.804545087913958</v>
      </c>
      <c r="E42" s="50">
        <f>$B42-AnnuitiesAnnual!E42*'Annuities-mthly'!$B52</f>
        <v>11.397840681784272</v>
      </c>
      <c r="F42" s="50">
        <f>$B42-AnnuitiesAnnual!F42*'Annuities-mthly'!$B52</f>
        <v>12.720068333222695</v>
      </c>
      <c r="G42" s="50">
        <f>$B42-AnnuitiesAnnual!G42*'Annuities-mthly'!$B52</f>
        <v>13.829921779933978</v>
      </c>
      <c r="H42" s="36"/>
      <c r="I42" s="36"/>
      <c r="J42" s="36"/>
    </row>
    <row r="43" spans="1:10">
      <c r="A43" s="3">
        <f t="shared" si="1"/>
        <v>54</v>
      </c>
      <c r="B43" s="61">
        <f>AnnuitiesAnnual!B43-(m-1)/(2*m)-(m^2-1)/(12*m^2)*(delta+'Life Table Functions '!E43)</f>
        <v>15.80510798216728</v>
      </c>
      <c r="C43" s="50">
        <f>$B43-AnnuitiesAnnual!C43*'Annuities-mthly'!$B53</f>
        <v>7.8411530949521735</v>
      </c>
      <c r="D43" s="50">
        <f>$B43-AnnuitiesAnnual!D43*'Annuities-mthly'!$B53</f>
        <v>9.7715800198171827</v>
      </c>
      <c r="E43" s="50">
        <f>$B43-AnnuitiesAnnual!E43*'Annuities-mthly'!$B53</f>
        <v>11.35068410263405</v>
      </c>
      <c r="F43" s="50">
        <f>$B43-AnnuitiesAnnual!F43*'Annuities-mthly'!$B53</f>
        <v>12.665477931587883</v>
      </c>
      <c r="G43" s="50">
        <f>$B43-AnnuitiesAnnual!G43*'Annuities-mthly'!$B53</f>
        <v>13.768790188304635</v>
      </c>
      <c r="H43" s="36"/>
      <c r="I43" s="36"/>
      <c r="J43" s="36"/>
    </row>
    <row r="44" spans="1:10">
      <c r="A44" s="3">
        <f t="shared" si="1"/>
        <v>55</v>
      </c>
      <c r="B44" s="61">
        <f>AnnuitiesAnnual!B44-(m-1)/(2*m)-(m^2-1)/(12*m^2)*(delta+'Life Table Functions '!E44)</f>
        <v>15.597339033219045</v>
      </c>
      <c r="C44" s="50">
        <f>$B44-AnnuitiesAnnual!C44*'Annuities-mthly'!$B54</f>
        <v>7.831296462583067</v>
      </c>
      <c r="D44" s="50">
        <f>$B44-AnnuitiesAnnual!D44*'Annuities-mthly'!$B54</f>
        <v>9.7374447190266462</v>
      </c>
      <c r="E44" s="50">
        <f>$B44-AnnuitiesAnnual!E44*'Annuities-mthly'!$B54</f>
        <v>11.30231196839426</v>
      </c>
      <c r="F44" s="50">
        <f>$B44-AnnuitiesAnnual!F44*'Annuities-mthly'!$B54</f>
        <v>12.609121404693774</v>
      </c>
      <c r="G44" s="50">
        <f>$B44-AnnuitiesAnnual!G44*'Annuities-mthly'!$B54</f>
        <v>13.703862951581439</v>
      </c>
      <c r="H44" s="36"/>
      <c r="I44" s="36"/>
      <c r="J44" s="36"/>
    </row>
    <row r="45" spans="1:10">
      <c r="A45" s="3">
        <f t="shared" si="1"/>
        <v>56</v>
      </c>
      <c r="B45" s="61">
        <f>AnnuitiesAnnual!B45-(m-1)/(2*m)-(m^2-1)/(12*m^2)*(delta+'Life Table Functions '!E45)</f>
        <v>15.381889644699777</v>
      </c>
      <c r="C45" s="50">
        <f>$B45-AnnuitiesAnnual!C45*'Annuities-mthly'!$B55</f>
        <v>7.8202411484458416</v>
      </c>
      <c r="D45" s="50">
        <f>$B45-AnnuitiesAnnual!D45*'Annuities-mthly'!$B55</f>
        <v>9.7020422532405313</v>
      </c>
      <c r="E45" s="50">
        <f>$B45-AnnuitiesAnnual!E45*'Annuities-mthly'!$B55</f>
        <v>11.25256687674263</v>
      </c>
      <c r="F45" s="50">
        <f>$B45-AnnuitiesAnnual!F45*'Annuities-mthly'!$B55</f>
        <v>12.550594813584027</v>
      </c>
      <c r="G45" s="50">
        <f>$B45-AnnuitiesAnnual!G45*'Annuities-mthly'!$B55</f>
        <v>13.634223788071155</v>
      </c>
      <c r="H45" s="36"/>
      <c r="I45" s="36"/>
      <c r="J45" s="36"/>
    </row>
    <row r="46" spans="1:10">
      <c r="A46" s="3">
        <f t="shared" si="1"/>
        <v>57</v>
      </c>
      <c r="B46" s="61">
        <f>AnnuitiesAnnual!B46-(m-1)/(2*m)-(m^2-1)/(12*m^2)*(delta+'Life Table Functions '!E46)</f>
        <v>15.158652241638817</v>
      </c>
      <c r="C46" s="50">
        <f>$B46-AnnuitiesAnnual!C46*'Annuities-mthly'!$B56</f>
        <v>7.80784463534361</v>
      </c>
      <c r="D46" s="50">
        <f>$B46-AnnuitiesAnnual!D46*'Annuities-mthly'!$B56</f>
        <v>9.6652532487703695</v>
      </c>
      <c r="E46" s="50">
        <f>$B46-AnnuitiesAnnual!E46*'Annuities-mthly'!$B56</f>
        <v>11.201241404253732</v>
      </c>
      <c r="F46" s="50">
        <f>$B46-AnnuitiesAnnual!F46*'Annuities-mthly'!$B56</f>
        <v>12.489390362479474</v>
      </c>
      <c r="G46" s="50">
        <f>$B46-AnnuitiesAnnual!G46*'Annuities-mthly'!$B56</f>
        <v>13.558800336307856</v>
      </c>
      <c r="H46" s="36"/>
      <c r="I46" s="36"/>
      <c r="J46" s="36"/>
    </row>
    <row r="47" spans="1:10">
      <c r="A47" s="3">
        <f t="shared" si="1"/>
        <v>58</v>
      </c>
      <c r="B47" s="61">
        <f>AnnuitiesAnnual!B47-(m-1)/(2*m)-(m^2-1)/(12*m^2)*(delta+'Life Table Functions '!E47)</f>
        <v>14.927538282142372</v>
      </c>
      <c r="C47" s="50">
        <f>$B47-AnnuitiesAnnual!C47*'Annuities-mthly'!$B57</f>
        <v>7.7939483121025219</v>
      </c>
      <c r="D47" s="50">
        <f>$B47-AnnuitiesAnnual!D47*'Annuities-mthly'!$B57</f>
        <v>9.6269314921868041</v>
      </c>
      <c r="E47" s="50">
        <f>$B47-AnnuitiesAnnual!E47*'Annuities-mthly'!$B57</f>
        <v>11.148068596094619</v>
      </c>
      <c r="F47" s="50">
        <f>$B47-AnnuitiesAnnual!F47*'Annuities-mthly'!$B57</f>
        <v>12.424882959987182</v>
      </c>
      <c r="G47" s="50">
        <f>$B47-AnnuitiesAnnual!G47*'Annuities-mthly'!$B57</f>
        <v>13.476363814440059</v>
      </c>
      <c r="H47" s="36"/>
      <c r="I47" s="36"/>
      <c r="J47" s="36"/>
    </row>
    <row r="48" spans="1:10">
      <c r="A48" s="3">
        <f t="shared" si="1"/>
        <v>59</v>
      </c>
      <c r="B48" s="61">
        <f>AnnuitiesAnnual!B48-(m-1)/(2*m)-(m^2-1)/(12*m^2)*(delta+'Life Table Functions '!E48)</f>
        <v>14.688480749171612</v>
      </c>
      <c r="C48" s="50">
        <f>$B48-AnnuitiesAnnual!C48*'Annuities-mthly'!$B58</f>
        <v>7.7783758796968794</v>
      </c>
      <c r="D48" s="50">
        <f>$B48-AnnuitiesAnnual!D48*'Annuities-mthly'!$B58</f>
        <v>9.58689899920026</v>
      </c>
      <c r="E48" s="50">
        <f>$B48-AnnuitiesAnnual!E48*'Annuities-mthly'!$B58</f>
        <v>11.092711733723561</v>
      </c>
      <c r="F48" s="50">
        <f>$B48-AnnuitiesAnnual!F48*'Annuities-mthly'!$B58</f>
        <v>12.356317943102921</v>
      </c>
      <c r="G48" s="50">
        <f>$B48-AnnuitiesAnnual!G48*'Annuities-mthly'!$B58</f>
        <v>13.385537316922811</v>
      </c>
      <c r="H48" s="36"/>
      <c r="I48" s="36"/>
      <c r="J48" s="36"/>
    </row>
    <row r="49" spans="1:10">
      <c r="A49" s="11">
        <f t="shared" si="1"/>
        <v>60</v>
      </c>
      <c r="B49" s="51">
        <f>AnnuitiesAnnual!B49-(m-1)/(2*m)-(m^2-1)/(12*m^2)*(delta+'Life Table Functions '!E49)</f>
        <v>14.441436758949703</v>
      </c>
      <c r="C49" s="52">
        <f>$B49-AnnuitiesAnnual!C49*'Annuities-mthly'!$B59</f>
        <v>7.7609316598530453</v>
      </c>
      <c r="D49" s="52">
        <f>$B49-AnnuitiesAnnual!D49*'Annuities-mthly'!$B59</f>
        <v>9.5449405648413723</v>
      </c>
      <c r="E49" s="52">
        <f>$B49-AnnuitiesAnnual!E49*'Annuities-mthly'!$B59</f>
        <v>11.034753628807817</v>
      </c>
      <c r="F49" s="52">
        <f>$B49-AnnuitiesAnnual!F49*'Annuities-mthly'!$B59</f>
        <v>12.282801135136253</v>
      </c>
      <c r="G49" s="52">
        <f>$B49-AnnuitiesAnnual!G49*'Annuities-mthly'!$B59</f>
        <v>13.284815129239682</v>
      </c>
      <c r="H49" s="36"/>
      <c r="I49" s="36"/>
      <c r="J49" s="36"/>
    </row>
    <row r="50" spans="1:10">
      <c r="A50" s="3">
        <f t="shared" si="1"/>
        <v>61</v>
      </c>
      <c r="B50" s="61">
        <f>AnnuitiesAnnual!B50-(m-1)/(2*m)-(m^2-1)/(12*m^2)*(delta+'Life Table Functions '!E50)</f>
        <v>14.18639026952731</v>
      </c>
      <c r="C50" s="50">
        <f>$B50-AnnuitiesAnnual!C50*'Annuities-mthly'!$B60</f>
        <v>7.741398818088614</v>
      </c>
      <c r="D50" s="50">
        <f>$B50-AnnuitiesAnnual!D50*'Annuities-mthly'!$B60</f>
        <v>9.500797839749449</v>
      </c>
      <c r="E50" s="50">
        <f>$B50-AnnuitiesAnnual!E50*'Annuities-mthly'!$B60</f>
        <v>10.97368582072777</v>
      </c>
      <c r="F50" s="50">
        <f>$B50-AnnuitiesAnnual!F50*'Annuities-mthly'!$B60</f>
        <v>12.203292709040049</v>
      </c>
      <c r="G50" s="50">
        <f>$B50-AnnuitiesAnnual!G50*'Annuities-mthly'!$B60</f>
        <v>13.172595286970143</v>
      </c>
      <c r="H50" s="36"/>
      <c r="I50" s="36"/>
      <c r="J50" s="36"/>
    </row>
    <row r="51" spans="1:10">
      <c r="A51" s="3">
        <f t="shared" si="1"/>
        <v>62</v>
      </c>
      <c r="B51" s="61">
        <f>AnnuitiesAnnual!B51-(m-1)/(2*m)-(m^2-1)/(12*m^2)*(delta+'Life Table Functions '!E51)</f>
        <v>13.923354868360443</v>
      </c>
      <c r="C51" s="50">
        <f>$B51-AnnuitiesAnnual!C51*'Annuities-mthly'!$B61</f>
        <v>7.7195375200285676</v>
      </c>
      <c r="D51" s="50">
        <f>$B51-AnnuitiesAnnual!D51*'Annuities-mthly'!$B61</f>
        <v>9.4541630184113608</v>
      </c>
      <c r="E51" s="50">
        <f>$B51-AnnuitiesAnnual!E51*'Annuities-mthly'!$B61</f>
        <v>10.908898213260851</v>
      </c>
      <c r="F51" s="50">
        <f>$B51-AnnuitiesAnnual!F51*'Annuities-mthly'!$B61</f>
        <v>12.116606620519907</v>
      </c>
      <c r="G51" s="50">
        <f>$B51-AnnuitiesAnnual!G51*'Annuities-mthly'!$B61</f>
        <v>13.047227082957532</v>
      </c>
      <c r="H51" s="36"/>
      <c r="I51" s="36"/>
      <c r="J51" s="36"/>
    </row>
    <row r="52" spans="1:10">
      <c r="A52" s="3">
        <f t="shared" si="1"/>
        <v>63</v>
      </c>
      <c r="B52" s="61">
        <f>AnnuitiesAnnual!B52-(m-1)/(2*m)-(m^2-1)/(12*m^2)*(delta+'Life Table Functions '!E52)</f>
        <v>13.65237661261407</v>
      </c>
      <c r="C52" s="50">
        <f>$B52-AnnuitiesAnnual!C52*'Annuities-mthly'!$B62</f>
        <v>7.6950830486358974</v>
      </c>
      <c r="D52" s="50">
        <f>$B52-AnnuitiesAnnual!D52*'Annuities-mthly'!$B62</f>
        <v>9.4046722783464034</v>
      </c>
      <c r="E52" s="50">
        <f>$B52-AnnuitiesAnnual!E52*'Annuities-mthly'!$B62</f>
        <v>10.839669872739897</v>
      </c>
      <c r="F52" s="50">
        <f>$B52-AnnuitiesAnnual!F52*'Annuities-mthly'!$B62</f>
        <v>12.021417618818397</v>
      </c>
      <c r="G52" s="50">
        <f>$B52-AnnuitiesAnnual!G52*'Annuities-mthly'!$B62</f>
        <v>12.907074223678469</v>
      </c>
      <c r="H52" s="36"/>
      <c r="I52" s="36"/>
      <c r="J52" s="36"/>
    </row>
    <row r="53" spans="1:10">
      <c r="A53" s="3">
        <f t="shared" si="1"/>
        <v>64</v>
      </c>
      <c r="B53" s="61">
        <f>AnnuitiesAnnual!B53-(m-1)/(2*m)-(m^2-1)/(12*m^2)*(delta+'Life Table Functions '!E53)</f>
        <v>13.373536890340928</v>
      </c>
      <c r="C53" s="50">
        <f>$B53-AnnuitiesAnnual!C53*'Annuities-mthly'!$B63</f>
        <v>7.6677439210760028</v>
      </c>
      <c r="D53" s="50">
        <f>$B53-AnnuitiesAnnual!D53*'Annuities-mthly'!$B63</f>
        <v>9.3518991762026875</v>
      </c>
      <c r="E53" s="50">
        <f>$B53-AnnuitiesAnnual!E53*'Annuities-mthly'!$B63</f>
        <v>10.765161920730252</v>
      </c>
      <c r="F53" s="50">
        <f>$B53-AnnuitiesAnnual!F53*'Annuities-mthly'!$B63</f>
        <v>11.916277977432815</v>
      </c>
      <c r="G53" s="50">
        <f>$B53-AnnuitiesAnnual!G53*'Annuities-mthly'!$B63</f>
        <v>12.750592772746625</v>
      </c>
      <c r="H53" s="36"/>
      <c r="I53" s="36"/>
      <c r="J53" s="36"/>
    </row>
    <row r="54" spans="1:10">
      <c r="A54" s="3">
        <f t="shared" si="1"/>
        <v>65</v>
      </c>
      <c r="B54" s="61">
        <f>AnnuitiesAnnual!B54-(m-1)/(2*m)-(m^2-1)/(12*m^2)*(delta+'Life Table Functions '!E54)</f>
        <v>13.086955264764262</v>
      </c>
      <c r="C54" s="50">
        <f>$B54-AnnuitiesAnnual!C54*'Annuities-mthly'!$B64</f>
        <v>7.637200057710257</v>
      </c>
      <c r="D54" s="50">
        <f>$B54-AnnuitiesAnnual!D54*'Annuities-mthly'!$B64</f>
        <v>9.2953482888183458</v>
      </c>
      <c r="E54" s="50">
        <f>$B54-AnnuitiesAnnual!E54*'Annuities-mthly'!$B64</f>
        <v>10.684413678973877</v>
      </c>
      <c r="F54" s="50">
        <f>$B54-AnnuitiesAnnual!F54*'Annuities-mthly'!$B64</f>
        <v>11.799646033994744</v>
      </c>
      <c r="G54" s="50">
        <f>$B54-AnnuitiesAnnual!G54*'Annuities-mthly'!$B64</f>
        <v>12.57642088949739</v>
      </c>
      <c r="H54" s="36"/>
      <c r="I54" s="36"/>
      <c r="J54" s="36"/>
    </row>
    <row r="55" spans="1:10">
      <c r="A55" s="3">
        <f t="shared" si="1"/>
        <v>66</v>
      </c>
      <c r="B55" s="61">
        <f>AnnuitiesAnnual!B55-(m-1)/(2*m)-(m^2-1)/(12*m^2)*(delta+'Life Table Functions '!E55)</f>
        <v>12.792792257711913</v>
      </c>
      <c r="C55" s="50">
        <f>$B55-AnnuitiesAnnual!C55*'Annuities-mthly'!$B65</f>
        <v>7.6031010726086912</v>
      </c>
      <c r="D55" s="50">
        <f>$B55-AnnuitiesAnnual!D55*'Annuities-mthly'!$B65</f>
        <v>9.2344494850206651</v>
      </c>
      <c r="E55" s="50">
        <f>$B55-AnnuitiesAnnual!E55*'Annuities-mthly'!$B65</f>
        <v>10.596343445080475</v>
      </c>
      <c r="F55" s="50">
        <f>$B55-AnnuitiesAnnual!F55*'Annuities-mthly'!$B65</f>
        <v>11.669928294759798</v>
      </c>
      <c r="G55" s="50">
        <f>$B55-AnnuitiesAnnual!G55*'Annuities-mthly'!$B65</f>
        <v>12.383474794317884</v>
      </c>
      <c r="H55" s="36"/>
      <c r="I55" s="36"/>
      <c r="J55" s="36"/>
    </row>
    <row r="56" spans="1:10">
      <c r="A56" s="3">
        <f t="shared" si="1"/>
        <v>67</v>
      </c>
      <c r="B56" s="61">
        <f>AnnuitiesAnnual!B56-(m-1)/(2*m)-(m^2-1)/(12*m^2)*(delta+'Life Table Functions '!E56)</f>
        <v>12.491252021937996</v>
      </c>
      <c r="C56" s="50">
        <f>$B56-AnnuitiesAnnual!C56*'Annuities-mthly'!$B66</f>
        <v>7.565064775396479</v>
      </c>
      <c r="D56" s="50">
        <f>$B56-AnnuitiesAnnual!D56*'Annuities-mthly'!$B66</f>
        <v>9.1685533264740755</v>
      </c>
      <c r="E56" s="50">
        <f>$B56-AnnuitiesAnnual!E56*'Annuities-mthly'!$B66</f>
        <v>10.49975546617374</v>
      </c>
      <c r="F56" s="50">
        <f>$B56-AnnuitiesAnnual!F56*'Annuities-mthly'!$B66</f>
        <v>11.525536145846964</v>
      </c>
      <c r="G56" s="50">
        <f>$B56-AnnuitiesAnnual!G56*'Annuities-mthly'!$B66</f>
        <v>12.171042669235806</v>
      </c>
      <c r="H56" s="36"/>
      <c r="I56" s="36"/>
      <c r="J56" s="36"/>
    </row>
    <row r="57" spans="1:10">
      <c r="A57" s="3">
        <f t="shared" si="1"/>
        <v>68</v>
      </c>
      <c r="B57" s="61">
        <f>AnnuitiesAnnual!B57-(m-1)/(2*m)-(m^2-1)/(12*m^2)*(delta+'Life Table Functions '!E57)</f>
        <v>12.182584845794697</v>
      </c>
      <c r="C57" s="50">
        <f>$B57-AnnuitiesAnnual!C57*'Annuities-mthly'!$B67</f>
        <v>7.5226759985569771</v>
      </c>
      <c r="D57" s="50">
        <f>$B57-AnnuitiesAnnual!D57*'Annuities-mthly'!$B67</f>
        <v>9.096928220382571</v>
      </c>
      <c r="E57" s="50">
        <f>$B57-AnnuitiesAnnual!E57*'Annuities-mthly'!$B67</f>
        <v>10.393354794315444</v>
      </c>
      <c r="F57" s="50">
        <f>$B57-AnnuitiesAnnual!F57*'Annuities-mthly'!$B67</f>
        <v>11.364957034920428</v>
      </c>
      <c r="G57" s="50">
        <f>$B57-AnnuitiesAnnual!G57*'Annuities-mthly'!$B67</f>
        <v>11.938865841333522</v>
      </c>
      <c r="H57" s="36"/>
      <c r="I57" s="36"/>
      <c r="J57" s="36"/>
    </row>
    <row r="58" spans="1:10">
      <c r="A58" s="3">
        <f t="shared" si="1"/>
        <v>69</v>
      </c>
      <c r="B58" s="61">
        <f>AnnuitiesAnnual!B58-(m-1)/(2*m)-(m^2-1)/(12*m^2)*(delta+'Life Table Functions '!E58)</f>
        <v>11.867089427688965</v>
      </c>
      <c r="C58" s="50">
        <f>$B58-AnnuitiesAnnual!C58*'Annuities-mthly'!$B68</f>
        <v>7.4754858927320429</v>
      </c>
      <c r="D58" s="50">
        <f>$B58-AnnuitiesAnnual!D58*'Annuities-mthly'!$B68</f>
        <v>9.0187600774928924</v>
      </c>
      <c r="E58" s="50">
        <f>$B58-AnnuitiesAnnual!E58*'Annuities-mthly'!$B68</f>
        <v>10.275771698899939</v>
      </c>
      <c r="F58" s="50">
        <f>$B58-AnnuitiesAnnual!F58*'Annuities-mthly'!$B68</f>
        <v>11.186838300321076</v>
      </c>
      <c r="G58" s="50">
        <f>$B58-AnnuitiesAnnual!G58*'Annuities-mthly'!$B68</f>
        <v>11.687195295597032</v>
      </c>
      <c r="H58" s="36"/>
      <c r="I58" s="36"/>
      <c r="J58" s="36"/>
    </row>
    <row r="59" spans="1:10">
      <c r="A59" s="11">
        <f t="shared" si="1"/>
        <v>70</v>
      </c>
      <c r="B59" s="51">
        <f>AnnuitiesAnnual!B59-(m-1)/(2*m)-(m^2-1)/(12*m^2)*(delta+'Life Table Functions '!E59)</f>
        <v>11.545114852226645</v>
      </c>
      <c r="C59" s="52">
        <f>$B59-AnnuitiesAnnual!C59*'Annuities-mthly'!$B69</f>
        <v>7.4230118650877248</v>
      </c>
      <c r="D59" s="52">
        <f>$B59-AnnuitiesAnnual!D59*'Annuities-mthly'!$B69</f>
        <v>8.9331553558072336</v>
      </c>
      <c r="E59" s="52">
        <f>$B59-AnnuitiesAnnual!E59*'Annuities-mthly'!$B69</f>
        <v>10.145597112336763</v>
      </c>
      <c r="F59" s="52">
        <f>$B59-AnnuitiesAnnual!F59*'Annuities-mthly'!$B69</f>
        <v>10.990079668813507</v>
      </c>
      <c r="G59" s="52">
        <f>$B59-AnnuitiesAnnual!G59*'Annuities-mthly'!$B69</f>
        <v>11.416812103010306</v>
      </c>
      <c r="H59" s="36"/>
      <c r="I59" s="36"/>
      <c r="J59" s="36"/>
    </row>
    <row r="60" spans="1:10">
      <c r="A60" s="3">
        <f t="shared" si="1"/>
        <v>71</v>
      </c>
      <c r="B60" s="61">
        <f>AnnuitiesAnnual!B60-(m-1)/(2*m)-(m^2-1)/(12*m^2)*(delta+'Life Table Functions '!E60)</f>
        <v>11.217062195201086</v>
      </c>
      <c r="C60" s="50">
        <f>$B60-AnnuitiesAnnual!C60*'Annuities-mthly'!$B70</f>
        <v>7.3647383720850641</v>
      </c>
      <c r="D60" s="50">
        <f>$B60-AnnuitiesAnnual!D60*'Annuities-mthly'!$B70</f>
        <v>8.8391484787112518</v>
      </c>
      <c r="E60" s="50">
        <f>$B60-AnnuitiesAnnual!E60*'Annuities-mthly'!$B70</f>
        <v>10.001430124059347</v>
      </c>
      <c r="F60" s="50">
        <f>$B60-AnnuitiesAnnual!F60*'Annuities-mthly'!$B70</f>
        <v>10.773927984649006</v>
      </c>
      <c r="G60" s="50">
        <f>$B60-AnnuitiesAnnual!G60*'Annuities-mthly'!$B70</f>
        <v>11.129003378173605</v>
      </c>
      <c r="H60" s="36"/>
      <c r="I60" s="36"/>
      <c r="J60" s="36"/>
    </row>
    <row r="61" spans="1:10">
      <c r="A61" s="3">
        <f t="shared" si="1"/>
        <v>72</v>
      </c>
      <c r="B61" s="61">
        <f>AnnuitiesAnnual!B61-(m-1)/(2*m)-(m^2-1)/(12*m^2)*(delta+'Life Table Functions '!E61)</f>
        <v>10.883385680953813</v>
      </c>
      <c r="C61" s="50">
        <f>$B61-AnnuitiesAnnual!C61*'Annuities-mthly'!$B71</f>
        <v>7.300118817096557</v>
      </c>
      <c r="D61" s="50">
        <f>$B61-AnnuitiesAnnual!D61*'Annuities-mthly'!$B71</f>
        <v>8.7357146846344911</v>
      </c>
      <c r="E61" s="50">
        <f>$B61-AnnuitiesAnnual!E61*'Annuities-mthly'!$B71</f>
        <v>9.8419377448463443</v>
      </c>
      <c r="F61" s="50">
        <f>$B61-AnnuitiesAnnual!F61*'Annuities-mthly'!$B71</f>
        <v>10.538065304898849</v>
      </c>
      <c r="G61" s="50">
        <f>$B61-AnnuitiesAnnual!G61*'Annuities-mthly'!$B71</f>
        <v>10.825491110746366</v>
      </c>
      <c r="H61" s="36"/>
      <c r="I61" s="36"/>
      <c r="J61" s="36"/>
    </row>
    <row r="62" spans="1:10">
      <c r="A62" s="3">
        <f t="shared" si="1"/>
        <v>73</v>
      </c>
      <c r="B62" s="61">
        <f>AnnuitiesAnnual!B62-(m-1)/(2*m)-(m^2-1)/(12*m^2)*(delta+'Life Table Functions '!E62)</f>
        <v>10.544593313483309</v>
      </c>
      <c r="C62" s="50">
        <f>$B62-AnnuitiesAnnual!C62*'Annuities-mthly'!$B72</f>
        <v>7.2285788435336169</v>
      </c>
      <c r="D62" s="50">
        <f>$B62-AnnuitiesAnnual!D62*'Annuities-mthly'!$B72</f>
        <v>8.6217893657233731</v>
      </c>
      <c r="E62" s="50">
        <f>$B62-AnnuitiesAnnual!E62*'Annuities-mthly'!$B72</f>
        <v>9.6659259888161504</v>
      </c>
      <c r="F62" s="50">
        <f>$B62-AnnuitiesAnnual!F62*'Annuities-mthly'!$B72</f>
        <v>10.282679612931146</v>
      </c>
      <c r="G62" s="50">
        <f>$B62-AnnuitiesAnnual!G62*'Annuities-mthly'!$B72</f>
        <v>10.508319101478113</v>
      </c>
      <c r="H62" s="36"/>
      <c r="I62" s="36"/>
      <c r="J62" s="36"/>
    </row>
    <row r="63" spans="1:10">
      <c r="A63" s="3">
        <f t="shared" si="1"/>
        <v>74</v>
      </c>
      <c r="B63" s="61">
        <f>AnnuitiesAnnual!B63-(m-1)/(2*m)-(m^2-1)/(12*m^2)*(delta+'Life Table Functions '!E63)</f>
        <v>10.201246902388787</v>
      </c>
      <c r="C63" s="50">
        <f>$B63-AnnuitiesAnnual!C63*'Annuities-mthly'!$B73</f>
        <v>7.1495213527092698</v>
      </c>
      <c r="D63" s="50">
        <f>$B63-AnnuitiesAnnual!D63*'Annuities-mthly'!$B73</f>
        <v>8.4962948503133635</v>
      </c>
      <c r="E63" s="50">
        <f>$B63-AnnuitiesAnnual!E63*'Annuities-mthly'!$B73</f>
        <v>9.4724197583494298</v>
      </c>
      <c r="F63" s="50">
        <f>$B63-AnnuitiesAnnual!F63*'Annuities-mthly'!$B73</f>
        <v>10.008506719760474</v>
      </c>
      <c r="G63" s="50">
        <f>$B63-AnnuitiesAnnual!G63*'Annuities-mthly'!$B73</f>
        <v>10.1797117885903</v>
      </c>
      <c r="H63" s="36"/>
      <c r="I63" s="36"/>
      <c r="J63" s="36"/>
    </row>
    <row r="64" spans="1:10">
      <c r="A64" s="3">
        <f t="shared" si="1"/>
        <v>75</v>
      </c>
      <c r="B64" s="61">
        <f>AnnuitiesAnnual!B64-(m-1)/(2*m)-(m^2-1)/(12*m^2)*(delta+'Life Table Functions '!E64)</f>
        <v>9.8539614067025809</v>
      </c>
      <c r="C64" s="50">
        <f>$B64-AnnuitiesAnnual!C64*'Annuities-mthly'!$B74</f>
        <v>7.0623336083321515</v>
      </c>
      <c r="D64" s="50">
        <f>$B64-AnnuitiesAnnual!D64*'Annuities-mthly'!$B74</f>
        <v>8.3581753379121011</v>
      </c>
      <c r="E64" s="50">
        <f>$B64-AnnuitiesAnnual!E64*'Annuities-mthly'!$B74</f>
        <v>9.2607471362616334</v>
      </c>
      <c r="F64" s="50">
        <f>$B64-AnnuitiesAnnual!F64*'Annuities-mthly'!$B74</f>
        <v>9.716833123583843</v>
      </c>
      <c r="G64" s="50">
        <f>$B64-AnnuitiesAnnual!G64*'Annuities-mthly'!$B74</f>
        <v>9.8419256822923007</v>
      </c>
      <c r="H64" s="36"/>
      <c r="I64" s="36"/>
      <c r="J64" s="36"/>
    </row>
    <row r="65" spans="1:10">
      <c r="A65" s="3">
        <f t="shared" si="1"/>
        <v>76</v>
      </c>
      <c r="B65" s="61">
        <f>AnnuitiesAnnual!B65-(m-1)/(2*m)-(m^2-1)/(12*m^2)*(delta+'Life Table Functions '!E65)</f>
        <v>9.5034035242714019</v>
      </c>
      <c r="C65" s="50">
        <f>$B65-AnnuitiesAnnual!C65*'Annuities-mthly'!$B75</f>
        <v>6.966396810285941</v>
      </c>
      <c r="D65" s="50">
        <f>$B65-AnnuitiesAnnual!D65*'Annuities-mthly'!$B75</f>
        <v>8.2064402640673269</v>
      </c>
      <c r="E65" s="50">
        <f>$B65-AnnuitiesAnnual!E65*'Annuities-mthly'!$B75</f>
        <v>9.030621665295115</v>
      </c>
      <c r="F65" s="50">
        <f>$B65-AnnuitiesAnnual!F65*'Annuities-mthly'!$B75</f>
        <v>9.409453180962009</v>
      </c>
      <c r="G65" s="50">
        <f>$B65-AnnuitiesAnnual!G65*'Annuities-mthly'!$B75</f>
        <v>9.497116936618248</v>
      </c>
      <c r="H65" s="36"/>
      <c r="I65" s="36"/>
      <c r="J65" s="36"/>
    </row>
    <row r="66" spans="1:10">
      <c r="A66" s="3">
        <f t="shared" si="1"/>
        <v>77</v>
      </c>
      <c r="B66" s="61">
        <f>AnnuitiesAnnual!B66-(m-1)/(2*m)-(m^2-1)/(12*m^2)*(delta+'Life Table Functions '!E66)</f>
        <v>9.1502894619450377</v>
      </c>
      <c r="C66" s="50">
        <f>$B66-AnnuitiesAnnual!C66*'Annuities-mthly'!$B76</f>
        <v>6.861098521005597</v>
      </c>
      <c r="D66" s="50">
        <f>$B66-AnnuitiesAnnual!D66*'Annuities-mthly'!$B76</f>
        <v>8.040215719326584</v>
      </c>
      <c r="E66" s="50">
        <f>$B66-AnnuitiesAnnual!E66*'Annuities-mthly'!$B76</f>
        <v>8.782214334077878</v>
      </c>
      <c r="F66" s="50">
        <f>$B66-AnnuitiesAnnual!F66*'Annuities-mthly'!$B76</f>
        <v>9.0885799515611847</v>
      </c>
      <c r="G66" s="50">
        <f>$B66-AnnuitiesAnnual!G66*'Annuities-mthly'!$B76</f>
        <v>9.1472455690526591</v>
      </c>
      <c r="H66" s="36"/>
      <c r="I66" s="36"/>
      <c r="J66" s="36"/>
    </row>
    <row r="67" spans="1:10">
      <c r="A67" s="3">
        <f t="shared" si="1"/>
        <v>78</v>
      </c>
      <c r="B67" s="61">
        <f>AnnuitiesAnnual!B67-(m-1)/(2*m)-(m^2-1)/(12*m^2)*(delta+'Life Table Functions '!E67)</f>
        <v>8.7953818327132787</v>
      </c>
      <c r="C67" s="50">
        <f>$B67-AnnuitiesAnnual!C67*'Annuities-mthly'!$B77</f>
        <v>6.745848297714879</v>
      </c>
      <c r="D67" s="50">
        <f>$B67-AnnuitiesAnnual!D67*'Annuities-mthly'!$B77</f>
        <v>7.8588026509872018</v>
      </c>
      <c r="E67" s="50">
        <f>$B67-AnnuitiesAnnual!E67*'Annuities-mthly'!$B77</f>
        <v>8.5162057299272611</v>
      </c>
      <c r="F67" s="50">
        <f>$B67-AnnuitiesAnnual!F67*'Annuities-mthly'!$B77</f>
        <v>8.7567168330668501</v>
      </c>
      <c r="G67" s="50">
        <f>$B67-AnnuitiesAnnual!G67*'Annuities-mthly'!$B77</f>
        <v>8.7940280983269741</v>
      </c>
      <c r="H67" s="36"/>
      <c r="I67" s="36"/>
      <c r="J67" s="36"/>
    </row>
    <row r="68" spans="1:10">
      <c r="A68" s="3">
        <f t="shared" si="1"/>
        <v>79</v>
      </c>
      <c r="B68" s="61">
        <f>AnnuitiesAnnual!B68-(m-1)/(2*m)-(m^2-1)/(12*m^2)*(delta+'Life Table Functions '!E68)</f>
        <v>8.4394856402996634</v>
      </c>
      <c r="C68" s="50">
        <f>$B68-AnnuitiesAnnual!C68*'Annuities-mthly'!$B78</f>
        <v>6.6200968100016713</v>
      </c>
      <c r="D68" s="50">
        <f>$B68-AnnuitiesAnnual!D68*'Annuities-mthly'!$B78</f>
        <v>7.6617394488633463</v>
      </c>
      <c r="E68" s="50">
        <f>$B68-AnnuitiesAnnual!E68*'Annuities-mthly'!$B78</f>
        <v>8.2338086917915323</v>
      </c>
      <c r="F68" s="50">
        <f>$B68-AnnuitiesAnnual!F68*'Annuities-mthly'!$B78</f>
        <v>8.4165050846550216</v>
      </c>
      <c r="G68" s="50">
        <f>$B68-AnnuitiesAnnual!G68*'Annuities-mthly'!$B78</f>
        <v>8.438938302686104</v>
      </c>
      <c r="H68" s="36"/>
      <c r="I68" s="36"/>
      <c r="J68" s="36"/>
    </row>
    <row r="69" spans="1:10">
      <c r="A69" s="11">
        <f t="shared" si="1"/>
        <v>80</v>
      </c>
      <c r="B69" s="51">
        <f>AnnuitiesAnnual!B69-(m-1)/(2*m)-(m^2-1)/(12*m^2)*(delta+'Life Table Functions '!E69)</f>
        <v>8.0834433296519155</v>
      </c>
      <c r="C69" s="52">
        <f>$B69-AnnuitiesAnnual!C69*'Annuities-mthly'!$B79</f>
        <v>6.4833585896193942</v>
      </c>
      <c r="D69" s="52">
        <f>$B69-AnnuitiesAnnual!D69*'Annuities-mthly'!$B79</f>
        <v>7.4488652161723463</v>
      </c>
      <c r="E69" s="52">
        <f>$B69-AnnuitiesAnnual!E69*'Annuities-mthly'!$B79</f>
        <v>7.9367533197479077</v>
      </c>
      <c r="F69" s="52">
        <f>$B69-AnnuitiesAnnual!F69*'Annuities-mthly'!$B79</f>
        <v>8.070568374224834</v>
      </c>
      <c r="G69" s="52">
        <f>$B69-AnnuitiesAnnual!G69*'Annuities-mthly'!$B79</f>
        <v>8.0832444583770471</v>
      </c>
      <c r="H69" s="36"/>
      <c r="I69" s="36"/>
      <c r="J69" s="36"/>
    </row>
    <row r="70" spans="1:10">
      <c r="A70" s="3">
        <f t="shared" si="1"/>
        <v>81</v>
      </c>
      <c r="B70" s="61">
        <f>AnnuitiesAnnual!B70-(m-1)/(2*m)-(m^2-1)/(12*m^2)*(delta+'Life Table Functions '!E70)</f>
        <v>7.7281289031842659</v>
      </c>
      <c r="C70" s="50">
        <f>$B70-AnnuitiesAnnual!C70*'Annuities-mthly'!$B80</f>
        <v>6.3352383520448736</v>
      </c>
      <c r="D70" s="50">
        <f>$B70-AnnuitiesAnnual!D70*'Annuities-mthly'!$B80</f>
        <v>7.2203786805491497</v>
      </c>
      <c r="E70" s="50">
        <f>$B70-AnnuitiesAnnual!E70*'Annuities-mthly'!$B80</f>
        <v>7.6272297108267546</v>
      </c>
      <c r="F70" s="50">
        <f>$B70-AnnuitiesAnnual!F70*'Annuities-mthly'!$B80</f>
        <v>7.7213773406615083</v>
      </c>
      <c r="G70" s="50">
        <f>$B70-AnnuitiesAnnual!G70*'Annuities-mthly'!$B80</f>
        <v>7.7280648055966434</v>
      </c>
      <c r="H70" s="36"/>
      <c r="I70" s="36"/>
      <c r="J70" s="36"/>
    </row>
    <row r="71" spans="1:10">
      <c r="A71" s="3">
        <f t="shared" si="1"/>
        <v>82</v>
      </c>
      <c r="B71" s="61">
        <f>AnnuitiesAnnual!B71-(m-1)/(2*m)-(m^2-1)/(12*m^2)*(delta+'Life Table Functions '!E71)</f>
        <v>7.3744411272571346</v>
      </c>
      <c r="C71" s="50">
        <f>$B71-AnnuitiesAnnual!C71*'Annuities-mthly'!$B81</f>
        <v>6.175460532446408</v>
      </c>
      <c r="D71" s="50">
        <f>$B71-AnnuitiesAnnual!D71*'Annuities-mthly'!$B81</f>
        <v>6.9768865155209605</v>
      </c>
      <c r="E71" s="50">
        <f>$B71-AnnuitiesAnnual!E71*'Annuities-mthly'!$B81</f>
        <v>7.3077892440309027</v>
      </c>
      <c r="F71" s="50">
        <f>$B71-AnnuitiesAnnual!F71*'Annuities-mthly'!$B81</f>
        <v>7.3711534461144064</v>
      </c>
      <c r="G71" s="50">
        <f>$B71-AnnuitiesAnnual!G71*'Annuities-mthly'!$B81</f>
        <v>7.3744230669171653</v>
      </c>
      <c r="H71" s="36"/>
      <c r="I71" s="36"/>
      <c r="J71" s="36"/>
    </row>
    <row r="72" spans="1:10">
      <c r="A72" s="3">
        <f t="shared" si="1"/>
        <v>83</v>
      </c>
      <c r="B72" s="61">
        <f>AnnuitiesAnnual!B72-(m-1)/(2*m)-(m^2-1)/(12*m^2)*(delta+'Life Table Functions '!E72)</f>
        <v>7.023295880740668</v>
      </c>
      <c r="C72" s="50">
        <f>$B72-AnnuitiesAnnual!C72*'Annuities-mthly'!$B82</f>
        <v>6.0039012822873872</v>
      </c>
      <c r="D72" s="50">
        <f>$B72-AnnuitiesAnnual!D72*'Annuities-mthly'!$B82</f>
        <v>6.7194341072248234</v>
      </c>
      <c r="E72" s="50">
        <f>$B72-AnnuitiesAnnual!E72*'Annuities-mthly'!$B82</f>
        <v>6.9812119944470101</v>
      </c>
      <c r="F72" s="50">
        <f>$B72-AnnuitiesAnnual!F72*'Annuities-mthly'!$B82</f>
        <v>7.0218224447001667</v>
      </c>
      <c r="G72" s="50">
        <f>$B72-AnnuitiesAnnual!G72*'Annuities-mthly'!$B82</f>
        <v>7.0232915044736268</v>
      </c>
      <c r="H72" s="36"/>
      <c r="I72" s="36"/>
      <c r="J72" s="36"/>
    </row>
    <row r="73" spans="1:10">
      <c r="A73" s="3">
        <f t="shared" ref="A73:A104" si="2">x</f>
        <v>84</v>
      </c>
      <c r="B73" s="61">
        <f>AnnuitiesAnnual!B73-(m-1)/(2*m)-(m^2-1)/(12*m^2)*(delta+'Life Table Functions '!E73)</f>
        <v>6.6756177268816979</v>
      </c>
      <c r="C73" s="50">
        <f>$B73-AnnuitiesAnnual!C73*'Annuities-mthly'!$B83</f>
        <v>5.8206216766074341</v>
      </c>
      <c r="D73" s="50">
        <f>$B73-AnnuitiesAnnual!D73*'Annuities-mthly'!$B83</f>
        <v>6.4495118577135635</v>
      </c>
      <c r="E73" s="50">
        <f>$B73-AnnuitiesAnnual!E73*'Annuities-mthly'!$B83</f>
        <v>6.6503546210952322</v>
      </c>
      <c r="F73" s="50">
        <f>$B73-AnnuitiesAnnual!F73*'Annuities-mthly'!$B83</f>
        <v>6.6750160248059904</v>
      </c>
      <c r="G73" s="50">
        <f>$B73-AnnuitiesAnnual!G73*'Annuities-mthly'!$B83</f>
        <v>6.6756168315696423</v>
      </c>
      <c r="H73" s="36"/>
      <c r="I73" s="36"/>
      <c r="J73" s="36"/>
    </row>
    <row r="74" spans="1:10">
      <c r="A74" s="3">
        <f t="shared" si="2"/>
        <v>85</v>
      </c>
      <c r="B74" s="61">
        <f>AnnuitiesAnnual!B74-(m-1)/(2*m)-(m^2-1)/(12*m^2)*(delta+'Life Table Functions '!E74)</f>
        <v>6.3323308201223032</v>
      </c>
      <c r="C74" s="50">
        <f>$B74-AnnuitiesAnnual!C74*'Annuities-mthly'!$B84</f>
        <v>5.6259003024640535</v>
      </c>
      <c r="D74" s="50">
        <f>$B74-AnnuitiesAnnual!D74*'Annuities-mthly'!$B84</f>
        <v>6.1690313028043011</v>
      </c>
      <c r="E74" s="50">
        <f>$B74-AnnuitiesAnnual!E74*'Annuities-mthly'!$B84</f>
        <v>6.3179980512574776</v>
      </c>
      <c r="F74" s="50">
        <f>$B74-AnnuitiesAnnual!F74*'Annuities-mthly'!$B84</f>
        <v>6.3321094309273898</v>
      </c>
      <c r="G74" s="50">
        <f>$B74-AnnuitiesAnnual!G74*'Annuities-mthly'!$B84</f>
        <v>6.3323306686450334</v>
      </c>
      <c r="H74" s="36"/>
      <c r="I74" s="36"/>
      <c r="J74" s="36"/>
    </row>
    <row r="75" spans="1:10">
      <c r="A75" s="3">
        <f t="shared" si="2"/>
        <v>86</v>
      </c>
      <c r="B75" s="61">
        <f>AnnuitiesAnnual!B75-(m-1)/(2*m)-(m^2-1)/(12*m^2)*(delta+'Life Table Functions '!E75)</f>
        <v>5.9943492898176309</v>
      </c>
      <c r="C75" s="50">
        <f>$B75-AnnuitiesAnnual!C75*'Annuities-mthly'!$B85</f>
        <v>5.4202627769311569</v>
      </c>
      <c r="D75" s="50">
        <f>$B75-AnnuitiesAnnual!D75*'Annuities-mthly'!$B85</f>
        <v>5.8802678716097425</v>
      </c>
      <c r="E75" s="50">
        <f>$B75-AnnuitiesAnnual!E75*'Annuities-mthly'!$B85</f>
        <v>5.986715652622733</v>
      </c>
      <c r="F75" s="50">
        <f>$B75-AnnuitiesAnnual!F75*'Annuities-mthly'!$B85</f>
        <v>5.9942768180413077</v>
      </c>
      <c r="G75" s="50">
        <f>$B75-AnnuitiesAnnual!G75*'Annuities-mthly'!$B85</f>
        <v>5.9943492691104847</v>
      </c>
      <c r="H75" s="36"/>
      <c r="I75" s="36"/>
      <c r="J75" s="36"/>
    </row>
    <row r="76" spans="1:10">
      <c r="A76" s="3">
        <f t="shared" si="2"/>
        <v>87</v>
      </c>
      <c r="B76" s="61">
        <f>AnnuitiesAnnual!B76-(m-1)/(2*m)-(m^2-1)/(12*m^2)*(delta+'Life Table Functions '!E76)</f>
        <v>5.6625672715896842</v>
      </c>
      <c r="C76" s="50">
        <f>$B76-AnnuitiesAnnual!C76*'Annuities-mthly'!$B86</f>
        <v>5.2045051514417056</v>
      </c>
      <c r="D76" s="50">
        <f>$B76-AnnuitiesAnnual!D76*'Annuities-mthly'!$B86</f>
        <v>5.585771022618677</v>
      </c>
      <c r="E76" s="50">
        <f>$B76-AnnuitiesAnnual!E76*'Annuities-mthly'!$B86</f>
        <v>5.6587792078868588</v>
      </c>
      <c r="F76" s="50">
        <f>$B76-AnnuitiesAnnual!F76*'Annuities-mthly'!$B86</f>
        <v>5.6625464624797592</v>
      </c>
      <c r="G76" s="50">
        <f>$B76-AnnuitiesAnnual!G76*'Annuities-mthly'!$B86</f>
        <v>5.6625672693615599</v>
      </c>
      <c r="H76" s="36"/>
      <c r="I76" s="36"/>
      <c r="J76" s="36"/>
    </row>
    <row r="77" spans="1:10">
      <c r="A77" s="3">
        <f t="shared" si="2"/>
        <v>88</v>
      </c>
      <c r="B77" s="61">
        <f>AnnuitiesAnnual!B77-(m-1)/(2*m)-(m^2-1)/(12*m^2)*(delta+'Life Table Functions '!E77)</f>
        <v>5.3378487828065584</v>
      </c>
      <c r="C77" s="50">
        <f>$B77-AnnuitiesAnnual!C77*'Annuities-mthly'!$B87</f>
        <v>4.9797077082493955</v>
      </c>
      <c r="D77" s="50">
        <f>$B77-AnnuitiesAnnual!D77*'Annuities-mthly'!$B87</f>
        <v>5.288247386473083</v>
      </c>
      <c r="E77" s="50">
        <f>$B77-AnnuitiesAnnual!E77*'Annuities-mthly'!$B87</f>
        <v>5.3361121445952735</v>
      </c>
      <c r="F77" s="50">
        <f>$B77-AnnuitiesAnnual!F77*'Annuities-mthly'!$B87</f>
        <v>5.3378436248001311</v>
      </c>
      <c r="G77" s="50">
        <f>$B77-AnnuitiesAnnual!G77*'Annuities-mthly'!$B87</f>
        <v>5.3378487826233076</v>
      </c>
      <c r="H77" s="36"/>
      <c r="I77" s="36"/>
      <c r="J77" s="36"/>
    </row>
    <row r="78" spans="1:10">
      <c r="A78" s="3">
        <f t="shared" si="2"/>
        <v>89</v>
      </c>
      <c r="B78" s="61">
        <f>AnnuitiesAnnual!B78-(m-1)/(2*m)-(m^2-1)/(12*m^2)*(delta+'Life Table Functions '!E78)</f>
        <v>5.0210176597970335</v>
      </c>
      <c r="C78" s="50">
        <f>$B78-AnnuitiesAnnual!C78*'Annuities-mthly'!$B88</f>
        <v>4.7472354899375686</v>
      </c>
      <c r="D78" s="50">
        <f>$B78-AnnuitiesAnnual!D78*'Annuities-mthly'!$B88</f>
        <v>4.9904276183042828</v>
      </c>
      <c r="E78" s="50">
        <f>$B78-AnnuitiesAnnual!E78*'Annuities-mthly'!$B88</f>
        <v>5.0202890838405487</v>
      </c>
      <c r="F78" s="50">
        <f>$B78-AnnuitiesAnnual!F78*'Annuities-mthly'!$B88</f>
        <v>5.0210165757009939</v>
      </c>
      <c r="G78" s="50">
        <f>$B78-AnnuitiesAnnual!G78*'Annuities-mthly'!$B88</f>
        <v>5.0210176597858878</v>
      </c>
      <c r="H78" s="36"/>
      <c r="I78" s="36"/>
      <c r="J78" s="36"/>
    </row>
    <row r="79" spans="1:10">
      <c r="A79" s="11">
        <f t="shared" si="2"/>
        <v>90</v>
      </c>
      <c r="B79" s="51">
        <f>AnnuitiesAnnual!B79-(m-1)/(2*m)-(m^2-1)/(12*m^2)*(delta+'Life Table Functions '!E79)</f>
        <v>4.7128477893266467</v>
      </c>
      <c r="C79" s="52">
        <f>$B79-AnnuitiesAnnual!C79*'Annuities-mthly'!$B89</f>
        <v>4.5087221919577694</v>
      </c>
      <c r="D79" s="52">
        <f>$B79-AnnuitiesAnnual!D79*'Annuities-mthly'!$B89</f>
        <v>4.6949317228585192</v>
      </c>
      <c r="E79" s="52">
        <f>$B79-AnnuitiesAnnual!E79*'Annuities-mthly'!$B89</f>
        <v>4.7125710512051571</v>
      </c>
      <c r="F79" s="52">
        <f>$B79-AnnuitiesAnnual!F79*'Annuities-mthly'!$B89</f>
        <v>4.7128475999789456</v>
      </c>
      <c r="G79" s="52">
        <f>$B79-AnnuitiesAnnual!G79*'Annuities-mthly'!$B89</f>
        <v>4.7128477893261636</v>
      </c>
      <c r="H79" s="36"/>
      <c r="I79" s="36"/>
      <c r="J79" s="36"/>
    </row>
    <row r="80" spans="1:10">
      <c r="A80" s="3">
        <f t="shared" si="2"/>
        <v>91</v>
      </c>
      <c r="B80" s="61">
        <f>AnnuitiesAnnual!B80-(m-1)/(2*m)-(m^2-1)/(12*m^2)*(delta+'Life Table Functions '!E80)</f>
        <v>4.4140538741362656</v>
      </c>
      <c r="C80" s="50">
        <f>$B80-AnnuitiesAnnual!C80*'Annuities-mthly'!$B90</f>
        <v>4.266034951180167</v>
      </c>
      <c r="D80" s="50">
        <f>$B80-AnnuitiesAnnual!D80*'Annuities-mthly'!$B90</f>
        <v>4.4041493447784053</v>
      </c>
      <c r="E80" s="50">
        <f>$B80-AnnuitiesAnnual!E80*'Annuities-mthly'!$B90</f>
        <v>4.4139598430973415</v>
      </c>
      <c r="F80" s="50">
        <f>$B80-AnnuitiesAnnual!F80*'Annuities-mthly'!$B90</f>
        <v>4.4140538472690549</v>
      </c>
      <c r="G80" s="50">
        <f>$B80-AnnuitiesAnnual!G80*'Annuities-mthly'!$B90</f>
        <v>4.4140538741362514</v>
      </c>
      <c r="H80" s="36"/>
      <c r="I80" s="36"/>
      <c r="J80" s="36"/>
    </row>
    <row r="81" spans="1:10">
      <c r="A81" s="3">
        <f t="shared" si="2"/>
        <v>92</v>
      </c>
      <c r="B81" s="61">
        <f>AnnuitiesAnnual!B81-(m-1)/(2*m)-(m^2-1)/(12*m^2)*(delta+'Life Table Functions '!E81)</f>
        <v>4.1252829707944256</v>
      </c>
      <c r="C81" s="50">
        <f>$B81-AnnuitiesAnnual!C81*'Annuities-mthly'!$B91</f>
        <v>4.0212191837551678</v>
      </c>
      <c r="D81" s="50">
        <f>$B81-AnnuitiesAnnual!D81*'Annuities-mthly'!$B91</f>
        <v>4.1201499042743297</v>
      </c>
      <c r="E81" s="50">
        <f>$B81-AnnuitiesAnnual!E81*'Annuities-mthly'!$B91</f>
        <v>4.1252547731309619</v>
      </c>
      <c r="F81" s="50">
        <f>$B81-AnnuitiesAnnual!F81*'Annuities-mthly'!$B91</f>
        <v>4.1252829677751759</v>
      </c>
      <c r="G81" s="50">
        <f>$B81-AnnuitiesAnnual!G81*'Annuities-mthly'!$B91</f>
        <v>4.1252829707944256</v>
      </c>
      <c r="H81" s="36"/>
      <c r="I81" s="36"/>
      <c r="J81" s="36"/>
    </row>
    <row r="82" spans="1:10">
      <c r="A82" s="3">
        <f t="shared" si="2"/>
        <v>93</v>
      </c>
      <c r="B82" s="61">
        <f>AnnuitiesAnnual!B82-(m-1)/(2*m)-(m^2-1)/(12*m^2)*(delta+'Life Table Functions '!E82)</f>
        <v>3.8471070269286622</v>
      </c>
      <c r="C82" s="50">
        <f>$B82-AnnuitiesAnnual!C82*'Annuities-mthly'!$B92</f>
        <v>3.7764249453553647</v>
      </c>
      <c r="D82" s="50">
        <f>$B82-AnnuitiesAnnual!D82*'Annuities-mthly'!$B92</f>
        <v>3.8446323142635568</v>
      </c>
      <c r="E82" s="50">
        <f>$B82-AnnuitiesAnnual!E82*'Annuities-mthly'!$B92</f>
        <v>3.8470996767599575</v>
      </c>
      <c r="F82" s="50">
        <f>$B82-AnnuitiesAnnual!F82*'Annuities-mthly'!$B92</f>
        <v>3.8471070266675298</v>
      </c>
      <c r="G82" s="50">
        <f>$B82-AnnuitiesAnnual!G82*'Annuities-mthly'!$B92</f>
        <v>3.8471070269286622</v>
      </c>
      <c r="H82" s="36"/>
      <c r="I82" s="36"/>
      <c r="J82" s="36"/>
    </row>
    <row r="83" spans="1:10">
      <c r="A83" s="3">
        <f t="shared" si="2"/>
        <v>94</v>
      </c>
      <c r="B83" s="61">
        <f>AnnuitiesAnnual!B83-(m-1)/(2*m)-(m^2-1)/(12*m^2)*(delta+'Life Table Functions '!E83)</f>
        <v>3.5800166237443842</v>
      </c>
      <c r="C83" s="50">
        <f>$B83-AnnuitiesAnnual!C83*'Annuities-mthly'!$B93</f>
        <v>3.533819100672309</v>
      </c>
      <c r="D83" s="50">
        <f>$B83-AnnuitiesAnnual!D83*'Annuities-mthly'!$B93</f>
        <v>3.5789163177978414</v>
      </c>
      <c r="E83" s="50">
        <f>$B83-AnnuitiesAnnual!E83*'Annuities-mthly'!$B93</f>
        <v>3.5800149865268662</v>
      </c>
      <c r="F83" s="50">
        <f>$B83-AnnuitiesAnnual!F83*'Annuities-mthly'!$B93</f>
        <v>3.5800166237275524</v>
      </c>
      <c r="G83" s="50">
        <f>$B83-AnnuitiesAnnual!G83*'Annuities-mthly'!$B93</f>
        <v>3.5800166237443842</v>
      </c>
      <c r="H83" s="36"/>
      <c r="I83" s="36"/>
      <c r="J83" s="36"/>
    </row>
    <row r="84" spans="1:10">
      <c r="A84" s="3">
        <f t="shared" si="2"/>
        <v>95</v>
      </c>
      <c r="B84" s="61">
        <f>AnnuitiesAnnual!B84-(m-1)/(2*m)-(m^2-1)/(12*m^2)*(delta+'Life Table Functions '!E84)</f>
        <v>3.3244160988340545</v>
      </c>
      <c r="C84" s="50">
        <f>$B84-AnnuitiesAnnual!C84*'Annuities-mthly'!$B94</f>
        <v>3.2954904624845995</v>
      </c>
      <c r="D84" s="50">
        <f>$B84-AnnuitiesAnnual!D84*'Annuities-mthly'!$B94</f>
        <v>3.3239693028657276</v>
      </c>
      <c r="E84" s="50">
        <f>$B84-AnnuitiesAnnual!E84*'Annuities-mthly'!$B94</f>
        <v>3.3244157931306368</v>
      </c>
      <c r="F84" s="50">
        <f>$B84-AnnuitiesAnnual!F84*'Annuities-mthly'!$B94</f>
        <v>3.3244160988332747</v>
      </c>
      <c r="G84" s="50">
        <f>$B84-AnnuitiesAnnual!G84*'Annuities-mthly'!$B94</f>
        <v>3.3244160988340545</v>
      </c>
      <c r="H84" s="36"/>
      <c r="I84" s="36"/>
      <c r="J84" s="36"/>
    </row>
    <row r="85" spans="1:10">
      <c r="A85" s="3">
        <f t="shared" si="2"/>
        <v>96</v>
      </c>
      <c r="B85" s="61">
        <f>AnnuitiesAnnual!B85-(m-1)/(2*m)-(m^2-1)/(12*m^2)*(delta+'Life Table Functions '!E85)</f>
        <v>3.080620184444383</v>
      </c>
      <c r="C85" s="50">
        <f>$B85-AnnuitiesAnnual!C85*'Annuities-mthly'!$B95</f>
        <v>3.0633573503576126</v>
      </c>
      <c r="D85" s="50">
        <f>$B85-AnnuitiesAnnual!D85*'Annuities-mthly'!$B95</f>
        <v>3.0804562955643258</v>
      </c>
      <c r="E85" s="50">
        <f>$B85-AnnuitiesAnnual!E85*'Annuities-mthly'!$B95</f>
        <v>3.0806201376168985</v>
      </c>
      <c r="F85" s="50">
        <f>$B85-AnnuitiesAnnual!F85*'Annuities-mthly'!$B95</f>
        <v>3.0806201844443581</v>
      </c>
      <c r="G85" s="50">
        <f>$B85-AnnuitiesAnnual!G85*'Annuities-mthly'!$B95</f>
        <v>3.080620184444383</v>
      </c>
      <c r="H85" s="36"/>
      <c r="I85" s="36"/>
      <c r="J85" s="36"/>
    </row>
    <row r="86" spans="1:10">
      <c r="A86" s="3">
        <f t="shared" si="2"/>
        <v>97</v>
      </c>
      <c r="B86" s="61">
        <f>AnnuitiesAnnual!B86-(m-1)/(2*m)-(m^2-1)/(12*m^2)*(delta+'Life Table Functions '!E86)</f>
        <v>2.8488522490134391</v>
      </c>
      <c r="C86" s="50">
        <f>$B86-AnnuitiesAnnual!C86*'Annuities-mthly'!$B96</f>
        <v>2.8390879885400304</v>
      </c>
      <c r="D86" s="50">
        <f>$B86-AnnuitiesAnnual!D86*'Annuities-mthly'!$B96</f>
        <v>2.8487986106415768</v>
      </c>
      <c r="E86" s="50">
        <f>$B86-AnnuitiesAnnual!E86*'Annuities-mthly'!$B96</f>
        <v>2.8488522432701391</v>
      </c>
      <c r="F86" s="50">
        <f>$B86-AnnuitiesAnnual!F86*'Annuities-mthly'!$B96</f>
        <v>2.8488522490134387</v>
      </c>
      <c r="G86" s="50">
        <f>$B86-AnnuitiesAnnual!G86*'Annuities-mthly'!$B96</f>
        <v>2.8488522490134391</v>
      </c>
      <c r="H86" s="36"/>
      <c r="I86" s="36"/>
      <c r="J86" s="36"/>
    </row>
    <row r="87" spans="1:10">
      <c r="A87" s="3">
        <f t="shared" si="2"/>
        <v>98</v>
      </c>
      <c r="B87" s="61">
        <f>AnnuitiesAnnual!B87-(m-1)/(2*m)-(m^2-1)/(12*m^2)*(delta+'Life Table Functions '!E87)</f>
        <v>2.6292441768480415</v>
      </c>
      <c r="C87" s="50">
        <f>$B87-AnnuitiesAnnual!C87*'Annuities-mthly'!$B97</f>
        <v>2.6240432024059364</v>
      </c>
      <c r="D87" s="50">
        <f>$B87-AnnuitiesAnnual!D87*'Annuities-mthly'!$B97</f>
        <v>2.6292287293821124</v>
      </c>
      <c r="E87" s="50">
        <f>$B87-AnnuitiesAnnual!E87*'Annuities-mthly'!$B97</f>
        <v>2.6292441762992329</v>
      </c>
      <c r="F87" s="50">
        <f>$B87-AnnuitiesAnnual!F87*'Annuities-mthly'!$B97</f>
        <v>2.6292441768480415</v>
      </c>
      <c r="G87" s="50">
        <f>$B87-AnnuitiesAnnual!G87*'Annuities-mthly'!$B97</f>
        <v>2.6292441768480415</v>
      </c>
      <c r="H87" s="36"/>
      <c r="I87" s="36"/>
      <c r="J87" s="36"/>
    </row>
    <row r="88" spans="1:10">
      <c r="A88" s="3">
        <f t="shared" si="2"/>
        <v>99</v>
      </c>
      <c r="B88" s="61">
        <f>AnnuitiesAnnual!B88-(m-1)/(2*m)-(m^2-1)/(12*m^2)*(delta+'Life Table Functions '!E88)</f>
        <v>2.4218378646227725</v>
      </c>
      <c r="C88" s="50">
        <f>$B88-AnnuitiesAnnual!C88*'Annuities-mthly'!$B98</f>
        <v>2.4192477816147346</v>
      </c>
      <c r="D88" s="50">
        <f>$B88-AnnuitiesAnnual!D88*'Annuities-mthly'!$B98</f>
        <v>2.4218340106680727</v>
      </c>
      <c r="E88" s="50">
        <f>$B88-AnnuitiesAnnual!E88*'Annuities-mthly'!$B98</f>
        <v>2.4218378645831504</v>
      </c>
      <c r="F88" s="50">
        <f>$B88-AnnuitiesAnnual!F88*'Annuities-mthly'!$B98</f>
        <v>2.4218378646227725</v>
      </c>
      <c r="G88" s="50">
        <f>$B88-AnnuitiesAnnual!G88*'Annuities-mthly'!$B98</f>
        <v>2.4218378646227725</v>
      </c>
      <c r="H88" s="36"/>
      <c r="I88" s="36"/>
      <c r="J88" s="36"/>
    </row>
    <row r="89" spans="1:10">
      <c r="A89" s="11">
        <f t="shared" si="2"/>
        <v>100</v>
      </c>
      <c r="B89" s="51">
        <f>AnnuitiesAnnual!B89-(m-1)/(2*m)-(m^2-1)/(12*m^2)*(delta+'Life Table Functions '!E89)</f>
        <v>2.2265882565124704</v>
      </c>
      <c r="C89" s="52">
        <f>$B89-AnnuitiesAnnual!C89*'Annuities-mthly'!$B99</f>
        <v>2.2253920957074556</v>
      </c>
      <c r="D89" s="52">
        <f>$B89-AnnuitiesAnnual!D89*'Annuities-mthly'!$B99</f>
        <v>2.2265874380842119</v>
      </c>
      <c r="E89" s="52">
        <f>$B89-AnnuitiesAnnual!E89*'Annuities-mthly'!$B99</f>
        <v>2.2265882565103827</v>
      </c>
      <c r="F89" s="52">
        <f>$B89-AnnuitiesAnnual!F89*'Annuities-mthly'!$B99</f>
        <v>2.2265882565124704</v>
      </c>
      <c r="G89" s="52">
        <f>$B89-AnnuitiesAnnual!G89*'Annuities-mthly'!$B99</f>
        <v>2.2265882565124704</v>
      </c>
      <c r="H89" s="36"/>
      <c r="I89" s="36"/>
      <c r="J89" s="36"/>
    </row>
    <row r="90" spans="1:10">
      <c r="A90" s="3">
        <f t="shared" si="2"/>
        <v>101</v>
      </c>
      <c r="B90" s="61">
        <f>AnnuitiesAnnual!B90-(m-1)/(2*m)-(m^2-1)/(12*m^2)*(delta+'Life Table Functions '!E90)</f>
        <v>2.0433677847970562</v>
      </c>
      <c r="C90" s="53"/>
      <c r="D90" s="53"/>
      <c r="E90" s="53"/>
      <c r="F90" s="53"/>
      <c r="G90" s="63"/>
    </row>
    <row r="91" spans="1:10">
      <c r="A91" s="3">
        <f t="shared" si="2"/>
        <v>102</v>
      </c>
      <c r="B91" s="61">
        <f>AnnuitiesAnnual!B91-(m-1)/(2*m)-(m^2-1)/(12*m^2)*(delta+'Life Table Functions '!E91)</f>
        <v>1.8719720320442503</v>
      </c>
      <c r="C91" s="53"/>
      <c r="D91" s="53"/>
      <c r="E91" s="53"/>
      <c r="F91" s="53"/>
      <c r="G91" s="63"/>
    </row>
    <row r="92" spans="1:10">
      <c r="A92" s="3">
        <f t="shared" si="2"/>
        <v>103</v>
      </c>
      <c r="B92" s="61">
        <f>AnnuitiesAnnual!B92-(m-1)/(2*m)-(m^2-1)/(12*m^2)*(delta+'Life Table Functions '!E92)</f>
        <v>1.7121263863435561</v>
      </c>
      <c r="C92" s="53"/>
      <c r="D92" s="53"/>
      <c r="E92" s="53"/>
      <c r="F92" s="53"/>
      <c r="G92" s="63"/>
    </row>
    <row r="93" spans="1:10">
      <c r="A93" s="3">
        <f t="shared" si="2"/>
        <v>104</v>
      </c>
      <c r="B93" s="61">
        <f>AnnuitiesAnnual!B93-(m-1)/(2*m)-(m^2-1)/(12*m^2)*(delta+'Life Table Functions '!E93)</f>
        <v>1.5634934236882314</v>
      </c>
      <c r="C93" s="53"/>
      <c r="D93" s="53"/>
      <c r="E93" s="53"/>
      <c r="F93" s="53"/>
      <c r="G93" s="63"/>
    </row>
    <row r="94" spans="1:10">
      <c r="A94" s="3">
        <f t="shared" si="2"/>
        <v>105</v>
      </c>
      <c r="B94" s="61">
        <f>AnnuitiesAnnual!B94-(m-1)/(2*m)-(m^2-1)/(12*m^2)*(delta+'Life Table Functions '!E94)</f>
        <v>1.4256807217541574</v>
      </c>
      <c r="C94" s="53"/>
      <c r="D94" s="53"/>
      <c r="E94" s="53"/>
      <c r="F94" s="53"/>
      <c r="G94" s="63"/>
    </row>
    <row r="95" spans="1:10">
      <c r="A95" s="3">
        <f t="shared" si="2"/>
        <v>106</v>
      </c>
      <c r="B95" s="61">
        <f>AnnuitiesAnnual!B95-(m-1)/(2*m)-(m^2-1)/(12*m^2)*(delta+'Life Table Functions '!E95)</f>
        <v>1.2982487863106154</v>
      </c>
      <c r="C95" s="53"/>
      <c r="D95" s="53"/>
      <c r="E95" s="53"/>
      <c r="F95" s="53"/>
      <c r="G95" s="63"/>
    </row>
    <row r="96" spans="1:10">
      <c r="A96" s="3">
        <f t="shared" si="2"/>
        <v>107</v>
      </c>
      <c r="B96" s="61">
        <f>AnnuitiesAnnual!B96-(m-1)/(2*m)-(m^2-1)/(12*m^2)*(delta+'Life Table Functions '!E96)</f>
        <v>1.1807187536973718</v>
      </c>
      <c r="C96" s="53"/>
      <c r="D96" s="53"/>
      <c r="E96" s="53"/>
      <c r="F96" s="53"/>
      <c r="G96" s="63"/>
    </row>
    <row r="97" spans="1:7">
      <c r="A97" s="3">
        <f t="shared" si="2"/>
        <v>108</v>
      </c>
      <c r="B97" s="61">
        <f>AnnuitiesAnnual!B97-(m-1)/(2*m)-(m^2-1)/(12*m^2)*(delta+'Life Table Functions '!E97)</f>
        <v>1.07257951790743</v>
      </c>
      <c r="C97" s="53"/>
      <c r="D97" s="53"/>
      <c r="E97" s="53"/>
      <c r="F97" s="53"/>
      <c r="G97" s="63"/>
    </row>
    <row r="98" spans="1:7">
      <c r="A98" s="3">
        <f t="shared" si="2"/>
        <v>109</v>
      </c>
      <c r="B98" s="61">
        <f>AnnuitiesAnnual!B98-(m-1)/(2*m)-(m^2-1)/(12*m^2)*(delta+'Life Table Functions '!E98)</f>
        <v>0.97329391636531226</v>
      </c>
      <c r="C98" s="53"/>
      <c r="D98" s="53"/>
      <c r="E98" s="53"/>
      <c r="F98" s="53"/>
      <c r="G98" s="63"/>
    </row>
    <row r="99" spans="1:7">
      <c r="A99" s="3">
        <f t="shared" si="2"/>
        <v>110</v>
      </c>
      <c r="B99" s="61">
        <f>AnnuitiesAnnual!B99-(m-1)/(2*m)-(m^2-1)/(12*m^2)*(delta+'Life Table Functions '!E99)</f>
        <v>0.88230359286463389</v>
      </c>
      <c r="C99" s="53"/>
      <c r="D99" s="53"/>
      <c r="E99" s="53"/>
      <c r="F99" s="53"/>
      <c r="G99" s="63"/>
    </row>
    <row r="100" spans="1:7">
      <c r="A100" s="3">
        <f t="shared" si="2"/>
        <v>111</v>
      </c>
      <c r="B100" s="61">
        <f>AnnuitiesAnnual!B100-(m-1)/(2*m)-(m^2-1)/(12*m^2)*(delta+'Life Table Functions '!E100)</f>
        <v>0.79903214021520685</v>
      </c>
      <c r="C100" s="53"/>
      <c r="D100" s="53"/>
      <c r="E100" s="53"/>
      <c r="F100" s="53"/>
      <c r="G100" s="63"/>
    </row>
    <row r="101" spans="1:7">
      <c r="A101" s="3">
        <f t="shared" si="2"/>
        <v>112</v>
      </c>
      <c r="B101" s="61">
        <f>AnnuitiesAnnual!B101-(m-1)/(2*m)-(m^2-1)/(12*m^2)*(delta+'Life Table Functions '!E101)</f>
        <v>0.7228861149779241</v>
      </c>
      <c r="C101" s="53"/>
      <c r="D101" s="53"/>
      <c r="E101" s="53"/>
      <c r="F101" s="53"/>
      <c r="G101" s="63"/>
    </row>
    <row r="102" spans="1:7">
      <c r="A102" s="3">
        <f t="shared" si="2"/>
        <v>113</v>
      </c>
      <c r="B102" s="61">
        <f>AnnuitiesAnnual!B102-(m-1)/(2*m)-(m^2-1)/(12*m^2)*(delta+'Life Table Functions '!E102)</f>
        <v>0.65325352716835661</v>
      </c>
      <c r="C102" s="53"/>
      <c r="D102" s="53"/>
      <c r="E102" s="53"/>
      <c r="F102" s="53"/>
      <c r="G102" s="63"/>
    </row>
    <row r="103" spans="1:7">
      <c r="A103" s="3">
        <f t="shared" si="2"/>
        <v>114</v>
      </c>
      <c r="B103" s="61">
        <f>AnnuitiesAnnual!B103-(m-1)/(2*m)-(m^2-1)/(12*m^2)*(delta+'Life Table Functions '!E103)</f>
        <v>0.58949946744049642</v>
      </c>
      <c r="C103" s="53"/>
      <c r="D103" s="53"/>
      <c r="E103" s="53"/>
      <c r="F103" s="53"/>
      <c r="G103" s="63"/>
    </row>
    <row r="104" spans="1:7">
      <c r="A104" s="3">
        <f t="shared" si="2"/>
        <v>115</v>
      </c>
      <c r="B104" s="61">
        <f>AnnuitiesAnnual!B104-(m-1)/(2*m)-(m^2-1)/(12*m^2)*(delta+'Life Table Functions '!E104)</f>
        <v>0.53095868891355547</v>
      </c>
      <c r="C104" s="53"/>
      <c r="D104" s="53"/>
      <c r="E104" s="53"/>
      <c r="F104" s="53"/>
      <c r="G104" s="63"/>
    </row>
    <row r="105" spans="1:7">
      <c r="A105" s="3">
        <f t="shared" ref="A105:A119" si="3">x</f>
        <v>116</v>
      </c>
      <c r="B105" s="61">
        <f>AnnuitiesAnnual!B105-(m-1)/(2*m)-(m^2-1)/(12*m^2)*(delta+'Life Table Functions '!E105)</f>
        <v>0.47692527289507319</v>
      </c>
      <c r="C105" s="53"/>
      <c r="D105" s="53"/>
      <c r="E105" s="53"/>
      <c r="F105" s="53"/>
      <c r="G105" s="63"/>
    </row>
    <row r="106" spans="1:7">
      <c r="A106" s="3">
        <f t="shared" si="3"/>
        <v>117</v>
      </c>
      <c r="B106" s="61">
        <f>AnnuitiesAnnual!B106-(m-1)/(2*m)-(m^2-1)/(12*m^2)*(delta+'Life Table Functions '!E106)</f>
        <v>0.42664004230932784</v>
      </c>
      <c r="C106" s="53"/>
      <c r="D106" s="53"/>
      <c r="E106" s="53"/>
      <c r="F106" s="53"/>
      <c r="G106" s="63"/>
    </row>
    <row r="107" spans="1:7">
      <c r="A107" s="3">
        <f t="shared" si="3"/>
        <v>118</v>
      </c>
      <c r="B107" s="61">
        <f>AnnuitiesAnnual!B107-(m-1)/(2*m)-(m^2-1)/(12*m^2)*(delta+'Life Table Functions '!E107)</f>
        <v>0.3792771725889324</v>
      </c>
      <c r="C107" s="53"/>
      <c r="D107" s="53"/>
      <c r="E107" s="53"/>
      <c r="F107" s="53"/>
      <c r="G107" s="63"/>
    </row>
    <row r="108" spans="1:7">
      <c r="A108" s="3">
        <f t="shared" si="3"/>
        <v>119</v>
      </c>
      <c r="B108" s="61">
        <f>AnnuitiesAnnual!B108-(m-1)/(2*m)-(m^2-1)/(12*m^2)*(delta+'Life Table Functions '!E108)</f>
        <v>0.33393240786906031</v>
      </c>
      <c r="C108" s="53"/>
      <c r="D108" s="53"/>
      <c r="E108" s="53"/>
      <c r="F108" s="53"/>
      <c r="G108" s="63"/>
    </row>
    <row r="109" spans="1:7">
      <c r="A109" s="3">
        <f t="shared" si="3"/>
        <v>120</v>
      </c>
      <c r="B109" s="61">
        <f>AnnuitiesAnnual!B109-(m-1)/(2*m)-(m^2-1)/(12*m^2)*(delta+'Life Table Functions '!E109)</f>
        <v>0.28961614134337549</v>
      </c>
      <c r="C109" s="53"/>
      <c r="D109" s="53"/>
      <c r="E109" s="53"/>
      <c r="F109" s="53"/>
      <c r="G109" s="63"/>
    </row>
    <row r="110" spans="1:7">
      <c r="A110" s="3">
        <f t="shared" si="3"/>
        <v>121</v>
      </c>
      <c r="B110" s="61">
        <f>AnnuitiesAnnual!B110-(m-1)/(2*m)-(m^2-1)/(12*m^2)*(delta+'Life Table Functions '!E110)</f>
        <v>0.2452548370001873</v>
      </c>
      <c r="C110" s="53"/>
      <c r="D110" s="53"/>
      <c r="E110" s="53"/>
      <c r="F110" s="53"/>
      <c r="G110" s="63"/>
    </row>
    <row r="111" spans="1:7">
      <c r="A111" s="3">
        <f t="shared" si="3"/>
        <v>122</v>
      </c>
      <c r="B111" s="61">
        <f>AnnuitiesAnnual!B111-(m-1)/(2*m)-(m^2-1)/(12*m^2)*(delta+'Life Table Functions '!E111)</f>
        <v>0.19970320606591158</v>
      </c>
      <c r="C111" s="53"/>
      <c r="D111" s="53"/>
      <c r="E111" s="53"/>
      <c r="F111" s="53"/>
      <c r="G111" s="63"/>
    </row>
    <row r="112" spans="1:7">
      <c r="A112" s="3">
        <f t="shared" si="3"/>
        <v>123</v>
      </c>
      <c r="B112" s="61">
        <f>AnnuitiesAnnual!B112-(m-1)/(2*m)-(m^2-1)/(12*m^2)*(delta+'Life Table Functions '!E112)</f>
        <v>0.15176682612427667</v>
      </c>
      <c r="C112" s="53"/>
      <c r="D112" s="53"/>
      <c r="E112" s="53"/>
      <c r="F112" s="53"/>
      <c r="G112" s="63"/>
    </row>
    <row r="113" spans="1:7">
      <c r="A113" s="3">
        <f t="shared" si="3"/>
        <v>124</v>
      </c>
      <c r="B113" s="61">
        <f>AnnuitiesAnnual!B113-(m-1)/(2*m)-(m^2-1)/(12*m^2)*(delta+'Life Table Functions '!E113)</f>
        <v>0.10023095310341362</v>
      </c>
      <c r="C113" s="53"/>
      <c r="D113" s="53"/>
      <c r="E113" s="53"/>
      <c r="F113" s="53"/>
      <c r="G113" s="63"/>
    </row>
    <row r="114" spans="1:7">
      <c r="A114" s="3">
        <f t="shared" si="3"/>
        <v>125</v>
      </c>
      <c r="B114" s="61">
        <f>AnnuitiesAnnual!B114-(m-1)/(2*m)-(m^2-1)/(12*m^2)*(delta+'Life Table Functions '!E114)</f>
        <v>4.3887670326597572E-2</v>
      </c>
      <c r="C114" s="53"/>
      <c r="D114" s="53"/>
      <c r="E114" s="53"/>
      <c r="F114" s="53"/>
      <c r="G114" s="63"/>
    </row>
    <row r="115" spans="1:7">
      <c r="A115" s="3">
        <f t="shared" si="3"/>
        <v>126</v>
      </c>
      <c r="B115" s="61">
        <f>AnnuitiesAnnual!B115-(m-1)/(2*m)-(m^2-1)/(12*m^2)*(delta+'Life Table Functions '!E115)</f>
        <v>-1.8447682152560319E-2</v>
      </c>
      <c r="C115" s="53"/>
      <c r="D115" s="53"/>
      <c r="E115" s="53"/>
      <c r="F115" s="53"/>
      <c r="G115" s="63"/>
    </row>
    <row r="116" spans="1:7">
      <c r="A116" s="3">
        <f t="shared" si="3"/>
        <v>127</v>
      </c>
      <c r="B116" s="61">
        <f>AnnuitiesAnnual!B116-(m-1)/(2*m)-(m^2-1)/(12*m^2)*(delta+'Life Table Functions '!E116)</f>
        <v>-8.7937406527436535E-2</v>
      </c>
      <c r="C116" s="53"/>
      <c r="D116" s="53"/>
      <c r="E116" s="53"/>
      <c r="F116" s="53"/>
      <c r="G116" s="63"/>
    </row>
    <row r="117" spans="1:7">
      <c r="A117" s="3">
        <f t="shared" si="3"/>
        <v>128</v>
      </c>
      <c r="B117" s="61">
        <f>AnnuitiesAnnual!B117-(m-1)/(2*m)-(m^2-1)/(12*m^2)*(delta+'Life Table Functions '!E117)</f>
        <v>-0.16574094684891094</v>
      </c>
      <c r="C117" s="53"/>
      <c r="D117" s="53"/>
      <c r="E117" s="53"/>
      <c r="F117" s="53"/>
      <c r="G117" s="63"/>
    </row>
    <row r="118" spans="1:7">
      <c r="A118" s="3">
        <f t="shared" si="3"/>
        <v>129</v>
      </c>
      <c r="B118" s="61">
        <f>AnnuitiesAnnual!B118-(m-1)/(2*m)-(m^2-1)/(12*m^2)*(delta+'Life Table Functions '!E118)</f>
        <v>-0.25304862473069567</v>
      </c>
      <c r="C118" s="53"/>
      <c r="D118" s="53"/>
      <c r="E118" s="53"/>
      <c r="F118" s="53"/>
      <c r="G118" s="63"/>
    </row>
    <row r="119" spans="1:7">
      <c r="A119" s="3">
        <f t="shared" si="3"/>
        <v>130</v>
      </c>
      <c r="B119" s="60">
        <f>AnnuitiesAnnual!B119-(m-1)/(2*m)-(m^2-1)/(12*m^2)*(delta+'Life Table Functions '!E119)</f>
        <v>-0.35113282797374112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9"/>
  <sheetViews>
    <sheetView zoomScale="90" zoomScaleNormal="90" zoomScalePageLayoutView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8" sqref="A8:G8"/>
    </sheetView>
  </sheetViews>
  <sheetFormatPr baseColWidth="10" defaultColWidth="15" defaultRowHeight="15"/>
  <cols>
    <col min="1" max="1" width="12.1640625" style="38" customWidth="1"/>
    <col min="2" max="2" width="15" style="58"/>
    <col min="3" max="6" width="15" style="38"/>
    <col min="7" max="7" width="15" style="58"/>
    <col min="8" max="16384" width="15" style="38"/>
  </cols>
  <sheetData>
    <row r="1" spans="1:15" ht="16">
      <c r="A1" s="1" t="s">
        <v>78</v>
      </c>
      <c r="D1" s="58" t="s">
        <v>18</v>
      </c>
    </row>
    <row r="2" spans="1:15" ht="16">
      <c r="A2" s="1" t="s">
        <v>25</v>
      </c>
      <c r="D2" s="64">
        <f>i</f>
        <v>0.05</v>
      </c>
    </row>
    <row r="3" spans="1:15">
      <c r="A3" s="3"/>
    </row>
    <row r="4" spans="1:15">
      <c r="A4" s="3"/>
    </row>
    <row r="5" spans="1:15">
      <c r="A5" s="3"/>
    </row>
    <row r="6" spans="1:15">
      <c r="A6" s="3"/>
    </row>
    <row r="7" spans="1:15">
      <c r="A7" s="3"/>
    </row>
    <row r="8" spans="1:15" s="39" customFormat="1" ht="30.5" customHeight="1">
      <c r="A8" s="74" t="s">
        <v>4</v>
      </c>
      <c r="B8" s="75" t="s">
        <v>80</v>
      </c>
      <c r="C8" s="75" t="s">
        <v>81</v>
      </c>
      <c r="D8" s="75" t="s">
        <v>82</v>
      </c>
      <c r="E8" s="75" t="s">
        <v>83</v>
      </c>
      <c r="F8" s="75" t="s">
        <v>84</v>
      </c>
      <c r="G8" s="75" t="s">
        <v>85</v>
      </c>
      <c r="H8" s="37"/>
      <c r="I8" s="37"/>
      <c r="J8" s="37"/>
      <c r="K8" s="37"/>
      <c r="L8" s="37"/>
      <c r="M8" s="37"/>
      <c r="N8" s="37"/>
      <c r="O8" s="37"/>
    </row>
    <row r="9" spans="1:15">
      <c r="A9" s="11">
        <f t="shared" ref="A9:A40" si="0">x</f>
        <v>20</v>
      </c>
      <c r="B9" s="45">
        <f>AnnuitiesAnnual!B9-(1/2)-(1/12)*(delta+'Life Table Functions '!E9)</f>
        <v>19.462307289259289</v>
      </c>
      <c r="C9" s="83">
        <f>$B9-AnnuitiesAnnual!C9*'Annuities-csly'!$B19</f>
        <v>7.903681789176126</v>
      </c>
      <c r="D9" s="83">
        <f>$B9-AnnuitiesAnnual!D9*'Annuities-csly'!$B19</f>
        <v>10.421308761858469</v>
      </c>
      <c r="E9" s="83">
        <f>$B9-AnnuitiesAnnual!E9*'Annuities-csly'!$B19</f>
        <v>12.393995023371417</v>
      </c>
      <c r="F9" s="83">
        <f>$B9-AnnuitiesAnnual!F9*'Annuities-csly'!$B19</f>
        <v>13.941065883200615</v>
      </c>
      <c r="G9" s="83">
        <f>$B9-AnnuitiesAnnual!G9*'Annuities-csly'!$B19</f>
        <v>15.156257732202368</v>
      </c>
      <c r="H9" s="36"/>
      <c r="I9" s="36"/>
      <c r="J9" s="36"/>
    </row>
    <row r="10" spans="1:15">
      <c r="A10" s="3">
        <f t="shared" si="0"/>
        <v>21</v>
      </c>
      <c r="B10" s="36">
        <f>AnnuitiesAnnual!B10-(1/2)-(1/12)*(delta+'Life Table Functions '!E10)</f>
        <v>19.415599421373301</v>
      </c>
      <c r="C10" s="40">
        <f>$B10-AnnuitiesAnnual!C10*'Annuities-csly'!$B20</f>
        <v>7.903491746829495</v>
      </c>
      <c r="D10" s="40">
        <f>$B10-AnnuitiesAnnual!D10*'Annuities-csly'!$B20</f>
        <v>10.411669267899757</v>
      </c>
      <c r="E10" s="40">
        <f>$B10-AnnuitiesAnnual!E10*'Annuities-csly'!$B20</f>
        <v>12.377224997145658</v>
      </c>
      <c r="F10" s="40">
        <f>$B10-AnnuitiesAnnual!F10*'Annuities-csly'!$B20</f>
        <v>13.919084852795804</v>
      </c>
      <c r="G10" s="40">
        <f>$B10-AnnuitiesAnnual!G10*'Annuities-csly'!$B20</f>
        <v>15.130710997235685</v>
      </c>
      <c r="H10" s="36"/>
      <c r="I10" s="36"/>
      <c r="J10" s="36"/>
    </row>
    <row r="11" spans="1:15">
      <c r="A11" s="3">
        <f t="shared" si="0"/>
        <v>22</v>
      </c>
      <c r="B11" s="36">
        <f>AnnuitiesAnnual!B11-(1/2)-(1/12)*(delta+'Life Table Functions '!E11)</f>
        <v>19.366616998864167</v>
      </c>
      <c r="C11" s="40">
        <f>$B11-AnnuitiesAnnual!C11*'Annuities-csly'!$B21</f>
        <v>7.9032781478562235</v>
      </c>
      <c r="D11" s="40">
        <f>$B11-AnnuitiesAnnual!D11*'Annuities-csly'!$B21</f>
        <v>10.401594377324965</v>
      </c>
      <c r="E11" s="40">
        <f>$B11-AnnuitiesAnnual!E11*'Annuities-csly'!$B21</f>
        <v>12.359728074128235</v>
      </c>
      <c r="F11" s="40">
        <f>$B11-AnnuitiesAnnual!F11*'Annuities-csly'!$B21</f>
        <v>13.896191407207558</v>
      </c>
      <c r="G11" s="40">
        <f>$B11-AnnuitiesAnnual!G11*'Annuities-csly'!$B21</f>
        <v>15.104164843266371</v>
      </c>
      <c r="H11" s="36"/>
      <c r="I11" s="36"/>
      <c r="J11" s="36"/>
    </row>
    <row r="12" spans="1:15">
      <c r="A12" s="3">
        <f t="shared" si="0"/>
        <v>23</v>
      </c>
      <c r="B12" s="36">
        <f>AnnuitiesAnnual!B12-(1/2)-(1/12)*(delta+'Life Table Functions '!E12)</f>
        <v>19.31525435849025</v>
      </c>
      <c r="C12" s="40">
        <f>$B12-AnnuitiesAnnual!C12*'Annuities-csly'!$B22</f>
        <v>7.9030380735055008</v>
      </c>
      <c r="D12" s="40">
        <f>$B12-AnnuitiesAnnual!D12*'Annuities-csly'!$B22</f>
        <v>10.391067629770879</v>
      </c>
      <c r="E12" s="40">
        <f>$B12-AnnuitiesAnnual!E12*'Annuities-csly'!$B22</f>
        <v>12.341480634961272</v>
      </c>
      <c r="F12" s="40">
        <f>$B12-AnnuitiesAnnual!F12*'Annuities-csly'!$B22</f>
        <v>13.872360984706365</v>
      </c>
      <c r="G12" s="40">
        <f>$B12-AnnuitiesAnnual!G12*'Annuities-csly'!$B22</f>
        <v>15.076600094946111</v>
      </c>
      <c r="H12" s="36"/>
      <c r="I12" s="36"/>
      <c r="J12" s="36"/>
    </row>
    <row r="13" spans="1:15">
      <c r="A13" s="3">
        <f t="shared" si="0"/>
        <v>24</v>
      </c>
      <c r="B13" s="36">
        <f>AnnuitiesAnnual!B13-(1/2)-(1/12)*(delta+'Life Table Functions '!E13)</f>
        <v>19.261401542637341</v>
      </c>
      <c r="C13" s="40">
        <f>$B13-AnnuitiesAnnual!C13*'Annuities-csly'!$B23</f>
        <v>7.9027682436992581</v>
      </c>
      <c r="D13" s="40">
        <f>$B13-AnnuitiesAnnual!D13*'Annuities-csly'!$B23</f>
        <v>10.38007229534364</v>
      </c>
      <c r="E13" s="40">
        <f>$B13-AnnuitiesAnnual!E13*'Annuities-csly'!$B23</f>
        <v>12.322459216819414</v>
      </c>
      <c r="F13" s="40">
        <f>$B13-AnnuitiesAnnual!F13*'Annuities-csly'!$B23</f>
        <v>13.84756996848688</v>
      </c>
      <c r="G13" s="40">
        <f>$B13-AnnuitiesAnnual!G13*'Annuities-csly'!$B23</f>
        <v>15.047999672821074</v>
      </c>
      <c r="H13" s="36"/>
      <c r="I13" s="36"/>
      <c r="J13" s="36"/>
    </row>
    <row r="14" spans="1:15">
      <c r="A14" s="3">
        <f t="shared" si="0"/>
        <v>25</v>
      </c>
      <c r="B14" s="36">
        <f>AnnuitiesAnnual!B14-(1/2)-(1/12)*(delta+'Life Table Functions '!E14)</f>
        <v>19.204944200062933</v>
      </c>
      <c r="C14" s="40">
        <f>$B14-AnnuitiesAnnual!C14*'Annuities-csly'!$B24</f>
        <v>7.9024649723849834</v>
      </c>
      <c r="D14" s="40">
        <f>$B14-AnnuitiesAnnual!D14*'Annuities-csly'!$B24</f>
        <v>10.368591410289149</v>
      </c>
      <c r="E14" s="40">
        <f>$B14-AnnuitiesAnnual!E14*'Annuities-csly'!$B24</f>
        <v>12.302640642126848</v>
      </c>
      <c r="F14" s="40">
        <f>$B14-AnnuitiesAnnual!F14*'Annuities-csly'!$B24</f>
        <v>13.821795920093081</v>
      </c>
      <c r="G14" s="40">
        <f>$B14-AnnuitiesAnnual!G14*'Annuities-csly'!$B24</f>
        <v>15.018348927863341</v>
      </c>
      <c r="H14" s="36"/>
      <c r="I14" s="36"/>
      <c r="J14" s="36"/>
    </row>
    <row r="15" spans="1:15">
      <c r="A15" s="3">
        <f t="shared" si="0"/>
        <v>26</v>
      </c>
      <c r="B15" s="36">
        <f>AnnuitiesAnnual!B15-(1/2)-(1/12)*(delta+'Life Table Functions '!E15)</f>
        <v>19.145763494487976</v>
      </c>
      <c r="C15" s="40">
        <f>$B15-AnnuitiesAnnual!C15*'Annuities-csly'!$B25</f>
        <v>7.9021241173936492</v>
      </c>
      <c r="D15" s="40">
        <f>$B15-AnnuitiesAnnual!D15*'Annuities-csly'!$B25</f>
        <v>10.356607817125241</v>
      </c>
      <c r="E15" s="40">
        <f>$B15-AnnuitiesAnnual!E15*'Annuities-csly'!$B25</f>
        <v>12.282002160645442</v>
      </c>
      <c r="F15" s="40">
        <f>$B15-AnnuitiesAnnual!F15*'Annuities-csly'!$B25</f>
        <v>13.795017832217006</v>
      </c>
      <c r="G15" s="40">
        <f>$B15-AnnuitiesAnnual!G15*'Annuities-csly'!$B25</f>
        <v>14.987635992652596</v>
      </c>
      <c r="H15" s="36"/>
      <c r="I15" s="36"/>
      <c r="J15" s="36"/>
    </row>
    <row r="16" spans="1:15">
      <c r="A16" s="3">
        <f t="shared" si="0"/>
        <v>27</v>
      </c>
      <c r="B16" s="36">
        <f>AnnuitiesAnnual!B16-(1/2)-(1/12)*(delta+'Life Table Functions '!E16)</f>
        <v>19.083736022744116</v>
      </c>
      <c r="C16" s="40">
        <f>$B16-AnnuitiesAnnual!C16*'Annuities-csly'!$B26</f>
        <v>7.901741024132301</v>
      </c>
      <c r="D16" s="40">
        <f>$B16-AnnuitiesAnnual!D16*'Annuities-csly'!$B26</f>
        <v>10.344104209213492</v>
      </c>
      <c r="E16" s="40">
        <f>$B16-AnnuitiesAnnual!E16*'Annuities-csly'!$B26</f>
        <v>12.260521605056457</v>
      </c>
      <c r="F16" s="40">
        <f>$B16-AnnuitiesAnnual!F16*'Annuities-csly'!$B26</f>
        <v>13.76721640000461</v>
      </c>
      <c r="G16" s="40">
        <f>$B16-AnnuitiesAnnual!G16*'Annuities-csly'!$B26</f>
        <v>14.955852144661517</v>
      </c>
      <c r="H16" s="36"/>
      <c r="I16" s="36"/>
      <c r="J16" s="36"/>
    </row>
    <row r="17" spans="1:10">
      <c r="A17" s="3">
        <f t="shared" si="0"/>
        <v>28</v>
      </c>
      <c r="B17" s="36">
        <f>AnnuitiesAnnual!B17-(1/2)-(1/12)*(delta+'Life Table Functions '!E17)</f>
        <v>19.018733744386385</v>
      </c>
      <c r="C17" s="40">
        <f>$B17-AnnuitiesAnnual!C17*'Annuities-csly'!$B27</f>
        <v>7.9013104623606107</v>
      </c>
      <c r="D17" s="40">
        <f>$B17-AnnuitiesAnnual!D17*'Annuities-csly'!$B27</f>
        <v>10.331063179623751</v>
      </c>
      <c r="E17" s="40">
        <f>$B17-AnnuitiesAnnual!E17*'Annuities-csly'!$B27</f>
        <v>12.238177559859738</v>
      </c>
      <c r="F17" s="40">
        <f>$B17-AnnuitiesAnnual!F17*'Annuities-csly'!$B27</f>
        <v>13.738374309242023</v>
      </c>
      <c r="G17" s="40">
        <f>$B17-AnnuitiesAnnual!G17*'Annuities-csly'!$B27</f>
        <v>14.922992175242772</v>
      </c>
      <c r="H17" s="36"/>
      <c r="I17" s="36"/>
      <c r="J17" s="36"/>
    </row>
    <row r="18" spans="1:10">
      <c r="A18" s="3">
        <f t="shared" si="0"/>
        <v>29</v>
      </c>
      <c r="B18" s="36">
        <f>AnnuitiesAnnual!B18-(1/2)-(1/12)*(delta+'Life Table Functions '!E18)</f>
        <v>18.950623924899951</v>
      </c>
      <c r="C18" s="40">
        <f>$B18-AnnuitiesAnnual!C18*'Annuities-csly'!$B28</f>
        <v>7.9008265552111077</v>
      </c>
      <c r="D18" s="40">
        <f>$B18-AnnuitiesAnnual!D18*'Annuities-csly'!$B28</f>
        <v>10.317467273984281</v>
      </c>
      <c r="E18" s="40">
        <f>$B18-AnnuitiesAnnual!E18*'Annuities-csly'!$B28</f>
        <v>12.21494954302576</v>
      </c>
      <c r="F18" s="40">
        <f>$B18-AnnuitiesAnnual!F18*'Annuities-csly'!$B28</f>
        <v>13.708476538828808</v>
      </c>
      <c r="G18" s="40">
        <f>$B18-AnnuitiesAnnual!G18*'Annuities-csly'!$B28</f>
        <v>14.889054755614023</v>
      </c>
      <c r="H18" s="36"/>
      <c r="I18" s="36"/>
      <c r="J18" s="36"/>
    </row>
    <row r="19" spans="1:10">
      <c r="A19" s="11">
        <f t="shared" si="0"/>
        <v>30</v>
      </c>
      <c r="B19" s="45">
        <f>AnnuitiesAnnual!B19-(1/2)-(1/12)*(delta+'Life Table Functions '!E19)</f>
        <v>18.879269094865506</v>
      </c>
      <c r="C19" s="71">
        <f>$B19-AnnuitiesAnnual!C19*'Annuities-csly'!$B29</f>
        <v>7.9002826995131894</v>
      </c>
      <c r="D19" s="71">
        <f>$B19-AnnuitiesAnnual!D19*'Annuities-csly'!$B29</f>
        <v>10.303299046807684</v>
      </c>
      <c r="E19" s="71">
        <f>$B19-AnnuitiesAnnual!E19*'Annuities-csly'!$B29</f>
        <v>12.190818199338704</v>
      </c>
      <c r="F19" s="71">
        <f>$B19-AnnuitiesAnnual!F19*'Annuities-csly'!$B29</f>
        <v>13.677510673730495</v>
      </c>
      <c r="G19" s="71">
        <f>$B19-AnnuitiesAnnual!G19*'Annuities-csly'!$B29</f>
        <v>14.854042788309439</v>
      </c>
      <c r="H19" s="36"/>
      <c r="I19" s="36"/>
      <c r="J19" s="36"/>
    </row>
    <row r="20" spans="1:10">
      <c r="A20" s="3">
        <f t="shared" si="0"/>
        <v>31</v>
      </c>
      <c r="B20" s="60">
        <f>AnnuitiesAnnual!B20-(1/2)-(1/12)*(delta+'Life Table Functions '!E20)</f>
        <v>18.804527027701653</v>
      </c>
      <c r="C20" s="40">
        <f>$B20-AnnuitiesAnnual!C20*'Annuities-csly'!$B30</f>
        <v>7.8996714763703384</v>
      </c>
      <c r="D20" s="40">
        <f>$B20-AnnuitiesAnnual!D20*'Annuities-csly'!$B30</f>
        <v>10.288541120529178</v>
      </c>
      <c r="E20" s="40">
        <f>$B20-AnnuitiesAnnual!E20*'Annuities-csly'!$B30</f>
        <v>12.165765503740831</v>
      </c>
      <c r="F20" s="40">
        <f>$B20-AnnuitiesAnnual!F20*'Annuities-csly'!$B30</f>
        <v>13.645467223092663</v>
      </c>
      <c r="G20" s="40">
        <f>$B20-AnnuitiesAnnual!G20*'Annuities-csly'!$B30</f>
        <v>14.817963729122082</v>
      </c>
      <c r="H20" s="36"/>
      <c r="I20" s="36"/>
      <c r="J20" s="36"/>
    </row>
    <row r="21" spans="1:10">
      <c r="A21" s="3">
        <f t="shared" si="0"/>
        <v>32</v>
      </c>
      <c r="B21" s="60">
        <f>AnnuitiesAnnual!B21-(1/2)-(1/12)*(delta+'Life Table Functions '!E21)</f>
        <v>18.726250738873969</v>
      </c>
      <c r="C21" s="40">
        <f>$B21-AnnuitiesAnnual!C21*'Annuities-csly'!$B31</f>
        <v>7.8989845508167775</v>
      </c>
      <c r="D21" s="40">
        <f>$B21-AnnuitiesAnnual!D21*'Annuities-csly'!$B31</f>
        <v>10.273176246179831</v>
      </c>
      <c r="E21" s="40">
        <f>$B21-AnnuitiesAnnual!E21*'Annuities-csly'!$B31</f>
        <v>12.13977497220484</v>
      </c>
      <c r="F21" s="40">
        <f>$B21-AnnuitiesAnnual!F21*'Annuities-csly'!$B31</f>
        <v>13.612339936339275</v>
      </c>
      <c r="G21" s="40">
        <f>$B21-AnnuitiesAnnual!G21*'Annuities-csly'!$B31</f>
        <v>14.78082986040395</v>
      </c>
      <c r="H21" s="36"/>
      <c r="I21" s="36"/>
      <c r="J21" s="36"/>
    </row>
    <row r="22" spans="1:10">
      <c r="A22" s="3">
        <f t="shared" si="0"/>
        <v>33</v>
      </c>
      <c r="B22" s="60">
        <f>AnnuitiesAnnual!B22-(1/2)-(1/12)*(delta+'Life Table Functions '!E22)</f>
        <v>18.644288509749241</v>
      </c>
      <c r="C22" s="40">
        <f>$B22-AnnuitiesAnnual!C22*'Annuities-csly'!$B32</f>
        <v>7.8982125592435661</v>
      </c>
      <c r="D22" s="40">
        <f>$B22-AnnuitiesAnnual!D22*'Annuities-csly'!$B32</f>
        <v>10.257187364232319</v>
      </c>
      <c r="E22" s="40">
        <f>$B22-AnnuitiesAnnual!E22*'Annuities-csly'!$B32</f>
        <v>12.112831876692516</v>
      </c>
      <c r="F22" s="40">
        <f>$B22-AnnuitiesAnnual!F22*'Annuities-csly'!$B32</f>
        <v>13.578126107807023</v>
      </c>
      <c r="G22" s="40">
        <f>$B22-AnnuitiesAnnual!G22*'Annuities-csly'!$B32</f>
        <v>14.742658491617815</v>
      </c>
      <c r="H22" s="36"/>
      <c r="I22" s="36"/>
      <c r="J22" s="36"/>
    </row>
    <row r="23" spans="1:10">
      <c r="A23" s="3">
        <f t="shared" si="0"/>
        <v>34</v>
      </c>
      <c r="B23" s="60">
        <f>AnnuitiesAnnual!B23-(1/2)-(1/12)*(delta+'Life Table Functions '!E23)</f>
        <v>18.558483939579027</v>
      </c>
      <c r="C23" s="40">
        <f>$B23-AnnuitiesAnnual!C23*'Annuities-csly'!$B33</f>
        <v>7.8973449831331006</v>
      </c>
      <c r="D23" s="40">
        <f>$B23-AnnuitiesAnnual!D23*'Annuities-csly'!$B33</f>
        <v>10.240557663688126</v>
      </c>
      <c r="E23" s="40">
        <f>$B23-AnnuitiesAnnual!E23*'Annuities-csly'!$B33</f>
        <v>12.08492345957238</v>
      </c>
      <c r="F23" s="40">
        <f>$B23-AnnuitiesAnnual!F23*'Annuities-csly'!$B33</f>
        <v>13.542826857718797</v>
      </c>
      <c r="G23" s="40">
        <f>$B23-AnnuitiesAnnual!G23*'Annuities-csly'!$B33</f>
        <v>14.703472057145193</v>
      </c>
      <c r="H23" s="36"/>
      <c r="I23" s="36"/>
      <c r="J23" s="36"/>
    </row>
    <row r="24" spans="1:10">
      <c r="A24" s="3">
        <f t="shared" si="0"/>
        <v>35</v>
      </c>
      <c r="B24" s="60">
        <f>AnnuitiesAnnual!B24-(1/2)-(1/12)*(delta+'Life Table Functions '!E24)</f>
        <v>18.468676029417885</v>
      </c>
      <c r="C24" s="40">
        <f>$B24-AnnuitiesAnnual!C24*'Annuities-csly'!$B34</f>
        <v>7.8963700074745073</v>
      </c>
      <c r="D24" s="40">
        <f>$B24-AnnuitiesAnnual!D24*'Annuities-csly'!$B34</f>
        <v>10.223270636909007</v>
      </c>
      <c r="E24" s="40">
        <f>$B24-AnnuitiesAnnual!E24*'Annuities-csly'!$B34</f>
        <v>12.056039141429352</v>
      </c>
      <c r="F24" s="40">
        <f>$B24-AnnuitiesAnnual!F24*'Annuities-csly'!$B34</f>
        <v>13.50644737399888</v>
      </c>
      <c r="G24" s="40">
        <f>$B24-AnnuitiesAnnual!G24*'Annuities-csly'!$B34</f>
        <v>14.663298074452694</v>
      </c>
      <c r="H24" s="36"/>
      <c r="I24" s="36"/>
      <c r="J24" s="36"/>
    </row>
    <row r="25" spans="1:10">
      <c r="A25" s="3">
        <f t="shared" si="0"/>
        <v>36</v>
      </c>
      <c r="B25" s="60">
        <f>AnnuitiesAnnual!B25-(1/2)-(1/12)*(delta+'Life Table Functions '!E25)</f>
        <v>18.374699302117151</v>
      </c>
      <c r="C25" s="40">
        <f>$B25-AnnuitiesAnnual!C25*'Annuities-csly'!$B35</f>
        <v>7.895274362048907</v>
      </c>
      <c r="D25" s="40">
        <f>$B25-AnnuitiesAnnual!D25*'Annuities-csly'!$B35</f>
        <v>10.205310127016968</v>
      </c>
      <c r="E25" s="40">
        <f>$B25-AnnuitiesAnnual!E25*'Annuities-csly'!$B35</f>
        <v>12.026170714465497</v>
      </c>
      <c r="F25" s="40">
        <f>$B25-AnnuitiesAnnual!F25*'Annuities-csly'!$B35</f>
        <v>13.468997095504822</v>
      </c>
      <c r="G25" s="40">
        <f>$B25-AnnuitiesAnnual!G25*'Annuities-csly'!$B35</f>
        <v>14.622168917728077</v>
      </c>
      <c r="H25" s="36"/>
      <c r="I25" s="36"/>
      <c r="J25" s="36"/>
    </row>
    <row r="26" spans="1:10">
      <c r="A26" s="3">
        <f t="shared" si="0"/>
        <v>37</v>
      </c>
      <c r="B26" s="60">
        <f>AnnuitiesAnnual!B26-(1/2)-(1/12)*(delta+'Life Table Functions '!E26)</f>
        <v>18.276383962881766</v>
      </c>
      <c r="C26" s="40">
        <f>$B26-AnnuitiesAnnual!C26*'Annuities-csly'!$B36</f>
        <v>7.8940431435721212</v>
      </c>
      <c r="D26" s="40">
        <f>$B26-AnnuitiesAnnual!D26*'Annuities-csly'!$B36</f>
        <v>10.186660363878223</v>
      </c>
      <c r="E26" s="40">
        <f>$B26-AnnuitiesAnnual!E26*'Annuities-csly'!$B36</f>
        <v>11.995312511618305</v>
      </c>
      <c r="F26" s="40">
        <f>$B26-AnnuitiesAnnual!F26*'Annuities-csly'!$B36</f>
        <v>13.430489812617358</v>
      </c>
      <c r="G26" s="40">
        <f>$B26-AnnuitiesAnnual!G26*'Annuities-csly'!$B36</f>
        <v>14.580121352973446</v>
      </c>
      <c r="H26" s="36"/>
      <c r="I26" s="36"/>
      <c r="J26" s="36"/>
    </row>
    <row r="27" spans="1:10">
      <c r="A27" s="3">
        <f t="shared" si="0"/>
        <v>38</v>
      </c>
      <c r="B27" s="60">
        <f>AnnuitiesAnnual!B27-(1/2)-(1/12)*(delta+'Life Table Functions '!E27)</f>
        <v>18.173556105233192</v>
      </c>
      <c r="C27" s="40">
        <f>$B27-AnnuitiesAnnual!C27*'Annuities-csly'!$B37</f>
        <v>7.8926596164620335</v>
      </c>
      <c r="D27" s="40">
        <f>$B27-AnnuitiesAnnual!D27*'Annuities-csly'!$B37</f>
        <v>10.167305983730053</v>
      </c>
      <c r="E27" s="40">
        <f>$B27-AnnuitiesAnnual!E27*'Annuities-csly'!$B37</f>
        <v>11.96346153906565</v>
      </c>
      <c r="F27" s="40">
        <f>$B27-AnnuitiesAnnual!F27*'Annuities-csly'!$B37</f>
        <v>13.390943655718097</v>
      </c>
      <c r="G27" s="40">
        <f>$B27-AnnuitiesAnnual!G27*'Annuities-csly'!$B37</f>
        <v>14.537195770299531</v>
      </c>
      <c r="H27" s="36"/>
      <c r="I27" s="36"/>
      <c r="J27" s="36"/>
    </row>
    <row r="28" spans="1:10">
      <c r="A28" s="3">
        <f t="shared" si="0"/>
        <v>39</v>
      </c>
      <c r="B28" s="60">
        <f>AnnuitiesAnnual!B28-(1/2)-(1/12)*(delta+'Life Table Functions '!E28)</f>
        <v>18.066037967581007</v>
      </c>
      <c r="C28" s="40">
        <f>$B28-AnnuitiesAnnual!C28*'Annuities-csly'!$B38</f>
        <v>7.8911049897577286</v>
      </c>
      <c r="D28" s="40">
        <f>$B28-AnnuitiesAnnual!D28*'Annuities-csly'!$B38</f>
        <v>10.147232026385257</v>
      </c>
      <c r="E28" s="40">
        <f>$B28-AnnuitiesAnnual!E28*'Annuities-csly'!$B38</f>
        <v>11.930617556896195</v>
      </c>
      <c r="F28" s="40">
        <f>$B28-AnnuitiesAnnual!F28*'Annuities-csly'!$B38</f>
        <v>13.350380935831776</v>
      </c>
      <c r="G28" s="40">
        <f>$B28-AnnuitiesAnnual!G28*'Annuities-csly'!$B38</f>
        <v>14.493435037900028</v>
      </c>
      <c r="H28" s="36"/>
      <c r="I28" s="36"/>
      <c r="J28" s="36"/>
    </row>
    <row r="29" spans="1:10">
      <c r="A29" s="11">
        <f t="shared" si="0"/>
        <v>40</v>
      </c>
      <c r="B29" s="45">
        <f>AnnuitiesAnnual!B29-(1/2)-(1/12)*(delta+'Life Table Functions '!E29)</f>
        <v>17.953648245964256</v>
      </c>
      <c r="C29" s="57">
        <f>$B29-AnnuitiesAnnual!C29*'Annuities-csly'!$B39</f>
        <v>7.889358167457214</v>
      </c>
      <c r="D29" s="57">
        <f>$B29-AnnuitiesAnnual!D29*'Annuities-csly'!$B39</f>
        <v>10.126423902636521</v>
      </c>
      <c r="E29" s="57">
        <f>$B29-AnnuitiesAnnual!E29*'Annuities-csly'!$B39</f>
        <v>11.896783089353576</v>
      </c>
      <c r="F29" s="57">
        <f>$B29-AnnuitiesAnnual!F29*'Annuities-csly'!$B39</f>
        <v>13.30882779457438</v>
      </c>
      <c r="G29" s="57">
        <f>$B29-AnnuitiesAnnual!G29*'Annuities-csly'!$B39</f>
        <v>14.448882890124192</v>
      </c>
      <c r="H29" s="36"/>
      <c r="I29" s="36"/>
      <c r="J29" s="36"/>
    </row>
    <row r="30" spans="1:10">
      <c r="A30" s="3">
        <f t="shared" si="0"/>
        <v>41</v>
      </c>
      <c r="B30" s="60">
        <f>AnnuitiesAnnual!B30-(1/2)-(1/12)*(delta+'Life Table Functions '!E30)</f>
        <v>17.836202468874596</v>
      </c>
      <c r="C30" s="40">
        <f>$B30-AnnuitiesAnnual!C30*'Annuities-csly'!$B40</f>
        <v>7.8873954692597792</v>
      </c>
      <c r="D30" s="40">
        <f>$B30-AnnuitiesAnnual!D30*'Annuities-csly'!$B40</f>
        <v>10.104867322962786</v>
      </c>
      <c r="E30" s="40">
        <f>$B30-AnnuitiesAnnual!E30*'Annuities-csly'!$B40</f>
        <v>11.861963342168764</v>
      </c>
      <c r="F30" s="40">
        <f>$B30-AnnuitiesAnnual!F30*'Annuities-csly'!$B40</f>
        <v>13.266313612524517</v>
      </c>
      <c r="G30" s="40">
        <f>$B30-AnnuitiesAnnual!G30*'Annuities-csly'!$B40</f>
        <v>14.4035817496151</v>
      </c>
      <c r="H30" s="36"/>
      <c r="I30" s="36"/>
      <c r="J30" s="36"/>
    </row>
    <row r="31" spans="1:10">
      <c r="A31" s="3">
        <f t="shared" si="0"/>
        <v>42</v>
      </c>
      <c r="B31" s="60">
        <f>AnnuitiesAnnual!B31-(1/2)-(1/12)*(delta+'Life Table Functions '!E31)</f>
        <v>17.713513440408683</v>
      </c>
      <c r="C31" s="40">
        <f>$B31-AnnuitiesAnnual!C31*'Annuities-csly'!$B41</f>
        <v>7.8851903183989656</v>
      </c>
      <c r="D31" s="40">
        <f>$B31-AnnuitiesAnnual!D31*'Annuities-csly'!$B41</f>
        <v>10.082548176891926</v>
      </c>
      <c r="E31" s="40">
        <f>$B31-AnnuitiesAnnual!E31*'Annuities-csly'!$B41</f>
        <v>11.8261660000435</v>
      </c>
      <c r="F31" s="40">
        <f>$B31-AnnuitiesAnnual!F31*'Annuities-csly'!$B41</f>
        <v>13.222870116271295</v>
      </c>
      <c r="G31" s="40">
        <f>$B31-AnnuitiesAnnual!G31*'Annuities-csly'!$B41</f>
        <v>14.357569871293723</v>
      </c>
      <c r="H31" s="36"/>
      <c r="I31" s="36"/>
      <c r="J31" s="36"/>
    </row>
    <row r="32" spans="1:10">
      <c r="A32" s="3">
        <f t="shared" si="0"/>
        <v>43</v>
      </c>
      <c r="B32" s="60">
        <f>AnnuitiesAnnual!B32-(1/2)-(1/12)*(delta+'Life Table Functions '!E32)</f>
        <v>17.585391758306923</v>
      </c>
      <c r="C32" s="40">
        <f>$B32-AnnuitiesAnnual!C32*'Annuities-csly'!$B42</f>
        <v>7.8827128929330303</v>
      </c>
      <c r="D32" s="40">
        <f>$B32-AnnuitiesAnnual!D32*'Annuities-csly'!$B42</f>
        <v>10.05945235038164</v>
      </c>
      <c r="E32" s="40">
        <f>$B32-AnnuitiesAnnual!E32*'Annuities-csly'!$B42</f>
        <v>11.789400872317467</v>
      </c>
      <c r="F32" s="40">
        <f>$B32-AnnuitiesAnnual!F32*'Annuities-csly'!$B42</f>
        <v>13.178530114816244</v>
      </c>
      <c r="G32" s="40">
        <f>$B32-AnnuitiesAnnual!G32*'Annuities-csly'!$B42</f>
        <v>14.310877685030162</v>
      </c>
      <c r="H32" s="36"/>
      <c r="I32" s="36"/>
      <c r="J32" s="36"/>
    </row>
    <row r="33" spans="1:10">
      <c r="A33" s="3">
        <f t="shared" si="0"/>
        <v>44</v>
      </c>
      <c r="B33" s="60">
        <f>AnnuitiesAnnual!B33-(1/2)-(1/12)*(delta+'Life Table Functions '!E33)</f>
        <v>17.451646413708819</v>
      </c>
      <c r="C33" s="40">
        <f>$B33-AnnuitiesAnnual!C33*'Annuities-csly'!$B43</f>
        <v>7.8799297365257175</v>
      </c>
      <c r="D33" s="40">
        <f>$B33-AnnuitiesAnnual!D33*'Annuities-csly'!$B43</f>
        <v>10.035565466331338</v>
      </c>
      <c r="E33" s="40">
        <f>$B33-AnnuitiesAnnual!E33*'Annuities-csly'!$B43</f>
        <v>11.751679349248324</v>
      </c>
      <c r="F33" s="40">
        <f>$B33-AnnuitiesAnnual!F33*'Annuities-csly'!$B43</f>
        <v>13.133325785963141</v>
      </c>
      <c r="G33" s="40">
        <f>$B33-AnnuitiesAnnual!G33*'Annuities-csly'!$B43</f>
        <v>14.263523205571921</v>
      </c>
      <c r="H33" s="36"/>
      <c r="I33" s="36"/>
      <c r="J33" s="36"/>
    </row>
    <row r="34" spans="1:10">
      <c r="A34" s="3">
        <f t="shared" si="0"/>
        <v>45</v>
      </c>
      <c r="B34" s="60">
        <f>AnnuitiesAnnual!B34-(1/2)-(1/12)*(delta+'Life Table Functions '!E34)</f>
        <v>17.312085479677197</v>
      </c>
      <c r="C34" s="40">
        <f>$B34-AnnuitiesAnnual!C34*'Annuities-csly'!$B44</f>
        <v>7.8768033244035465</v>
      </c>
      <c r="D34" s="40">
        <f>$B34-AnnuitiesAnnual!D34*'Annuities-csly'!$B44</f>
        <v>10.010872530826033</v>
      </c>
      <c r="E34" s="40">
        <f>$B34-AnnuitiesAnnual!E34*'Annuities-csly'!$B44</f>
        <v>11.713013625194389</v>
      </c>
      <c r="F34" s="40">
        <f>$B34-AnnuitiesAnnual!F34*'Annuities-csly'!$B44</f>
        <v>13.087286423218817</v>
      </c>
      <c r="G34" s="40">
        <f>$B34-AnnuitiesAnnual!G34*'Annuities-csly'!$B44</f>
        <v>14.215506374660393</v>
      </c>
      <c r="H34" s="36"/>
      <c r="I34" s="36"/>
      <c r="J34" s="36"/>
    </row>
    <row r="35" spans="1:10">
      <c r="A35" s="3">
        <f t="shared" si="0"/>
        <v>46</v>
      </c>
      <c r="B35" s="60">
        <f>AnnuitiesAnnual!B35-(1/2)-(1/12)*(delta+'Life Table Functions '!E35)</f>
        <v>17.166516895699338</v>
      </c>
      <c r="C35" s="40">
        <f>$B35-AnnuitiesAnnual!C35*'Annuities-csly'!$B45</f>
        <v>7.8732915798241478</v>
      </c>
      <c r="D35" s="40">
        <f>$B35-AnnuitiesAnnual!D35*'Annuities-csly'!$B45</f>
        <v>9.9853574649440091</v>
      </c>
      <c r="E35" s="40">
        <f>$B35-AnnuitiesAnnual!E35*'Annuities-csly'!$B45</f>
        <v>11.673415638405462</v>
      </c>
      <c r="F35" s="40">
        <f>$B35-AnnuitiesAnnual!F35*'Annuities-csly'!$B45</f>
        <v>13.040435544163534</v>
      </c>
      <c r="G35" s="40">
        <f>$B35-AnnuitiesAnnual!G35*'Annuities-csly'!$B45</f>
        <v>14.166802203899694</v>
      </c>
      <c r="H35" s="36"/>
      <c r="I35" s="36"/>
      <c r="J35" s="36"/>
    </row>
    <row r="36" spans="1:10">
      <c r="A36" s="3">
        <f t="shared" si="0"/>
        <v>47</v>
      </c>
      <c r="B36" s="60">
        <f>AnnuitiesAnnual!B36-(1/2)-(1/12)*(delta+'Life Table Functions '!E36)</f>
        <v>17.014749355443485</v>
      </c>
      <c r="C36" s="40">
        <f>$B36-AnnuitiesAnnual!C36*'Annuities-csly'!$B46</f>
        <v>7.8693473360409207</v>
      </c>
      <c r="D36" s="40">
        <f>$B36-AnnuitiesAnnual!D36*'Annuities-csly'!$B46</f>
        <v>9.9590024989538097</v>
      </c>
      <c r="E36" s="40">
        <f>$B36-AnnuitiesAnnual!E36*'Annuities-csly'!$B46</f>
        <v>11.632895670257655</v>
      </c>
      <c r="F36" s="40">
        <f>$B36-AnnuitiesAnnual!F36*'Annuities-csly'!$B46</f>
        <v>12.992787253123449</v>
      </c>
      <c r="G36" s="40">
        <f>$B36-AnnuitiesAnnual!G36*'Annuities-csly'!$B46</f>
        <v>14.117352601277924</v>
      </c>
      <c r="H36" s="36"/>
      <c r="I36" s="36"/>
      <c r="J36" s="36"/>
    </row>
    <row r="37" spans="1:10">
      <c r="A37" s="3">
        <f t="shared" si="0"/>
        <v>48</v>
      </c>
      <c r="B37" s="60">
        <f>AnnuitiesAnnual!B37-(1/2)-(1/12)*(delta+'Life Table Functions '!E37)</f>
        <v>16.85659330501376</v>
      </c>
      <c r="C37" s="40">
        <f>$B37-AnnuitiesAnnual!C37*'Annuities-csly'!$B47</f>
        <v>7.864917738415091</v>
      </c>
      <c r="D37" s="40">
        <f>$B37-AnnuitiesAnnual!D37*'Annuities-csly'!$B47</f>
        <v>9.9317874025241757</v>
      </c>
      <c r="E37" s="40">
        <f>$B37-AnnuitiesAnnual!E37*'Annuities-csly'!$B47</f>
        <v>11.591460539869741</v>
      </c>
      <c r="F37" s="40">
        <f>$B37-AnnuitiesAnnual!F37*'Annuities-csly'!$B47</f>
        <v>12.94434174553928</v>
      </c>
      <c r="G37" s="40">
        <f>$B37-AnnuitiesAnnual!G37*'Annuities-csly'!$B47</f>
        <v>14.067056793600358</v>
      </c>
      <c r="H37" s="36"/>
      <c r="I37" s="36"/>
      <c r="J37" s="36"/>
    </row>
    <row r="38" spans="1:10">
      <c r="A38" s="3">
        <f t="shared" si="0"/>
        <v>49</v>
      </c>
      <c r="B38" s="60">
        <f>AnnuitiesAnnual!B38-(1/2)-(1/12)*(delta+'Life Table Functions '!E38)</f>
        <v>16.691862058781442</v>
      </c>
      <c r="C38" s="40">
        <f>$B38-AnnuitiesAnnual!C38*'Annuities-csly'!$B48</f>
        <v>7.8599435810231348</v>
      </c>
      <c r="D38" s="40">
        <f>$B38-AnnuitiesAnnual!D38*'Annuities-csly'!$B48</f>
        <v>9.903688521244133</v>
      </c>
      <c r="E38" s="40">
        <f>$B38-AnnuitiesAnnual!E38*'Annuities-csly'!$B48</f>
        <v>11.549111323494648</v>
      </c>
      <c r="F38" s="40">
        <f>$B38-AnnuitiesAnnual!F38*'Annuities-csly'!$B48</f>
        <v>12.895079840368428</v>
      </c>
      <c r="G38" s="40">
        <f>$B38-AnnuitiesAnnual!G38*'Annuities-csly'!$B48</f>
        <v>14.015760306721839</v>
      </c>
      <c r="H38" s="36"/>
      <c r="I38" s="36"/>
      <c r="J38" s="36"/>
    </row>
    <row r="39" spans="1:10">
      <c r="A39" s="11">
        <f t="shared" si="0"/>
        <v>50</v>
      </c>
      <c r="B39" s="45">
        <f>AnnuitiesAnnual!B39-(1/2)-(1/12)*(delta+'Life Table Functions '!E39)</f>
        <v>16.520373039548968</v>
      </c>
      <c r="C39" s="57">
        <f>$B39-AnnuitiesAnnual!C39*'Annuities-csly'!$B49</f>
        <v>7.8543585718566185</v>
      </c>
      <c r="D39" s="57">
        <f>$B39-AnnuitiesAnnual!D39*'Annuities-csly'!$B49</f>
        <v>9.8746775864076017</v>
      </c>
      <c r="E39" s="57">
        <f>$B39-AnnuitiesAnnual!E39*'Annuities-csly'!$B49</f>
        <v>11.505840522438618</v>
      </c>
      <c r="F39" s="57">
        <f>$B39-AnnuitiesAnnual!F39*'Annuities-csly'!$B49</f>
        <v>12.844956432414957</v>
      </c>
      <c r="G39" s="57">
        <f>$B39-AnnuitiesAnnual!G39*'Annuities-csly'!$B49</f>
        <v>13.963242541452692</v>
      </c>
      <c r="H39" s="36"/>
      <c r="I39" s="36"/>
      <c r="J39" s="36"/>
    </row>
    <row r="40" spans="1:10">
      <c r="A40" s="3">
        <f t="shared" si="0"/>
        <v>51</v>
      </c>
      <c r="B40" s="60">
        <f>AnnuitiesAnnual!B40-(1/2)-(1/12)*(delta+'Life Table Functions '!E40)</f>
        <v>16.34194914929644</v>
      </c>
      <c r="C40" s="40">
        <f>$B40-AnnuitiesAnnual!C40*'Annuities-csly'!$B50</f>
        <v>7.8480885205419977</v>
      </c>
      <c r="D40" s="40">
        <f>$B40-AnnuitiesAnnual!D40*'Annuities-csly'!$B50</f>
        <v>9.8447202618182477</v>
      </c>
      <c r="E40" s="40">
        <f>$B40-AnnuitiesAnnual!E40*'Annuities-csly'!$B50</f>
        <v>11.46162859928163</v>
      </c>
      <c r="F40" s="40">
        <f>$B40-AnnuitiesAnnual!F40*'Annuities-csly'!$B50</f>
        <v>12.793892771512702</v>
      </c>
      <c r="G40" s="40">
        <f>$B40-AnnuitiesAnnual!G40*'Annuities-csly'!$B50</f>
        <v>13.909203092030467</v>
      </c>
      <c r="H40" s="36"/>
      <c r="I40" s="36"/>
      <c r="J40" s="36"/>
    </row>
    <row r="41" spans="1:10">
      <c r="A41" s="3">
        <f t="shared" ref="A41:A72" si="1">x</f>
        <v>52</v>
      </c>
      <c r="B41" s="60">
        <f>AnnuitiesAnnual!B41-(1/2)-(1/12)*(delta+'Life Table Functions '!E41)</f>
        <v>16.156420276036556</v>
      </c>
      <c r="C41" s="40">
        <f>$B41-AnnuitiesAnnual!C41*'Annuities-csly'!$B51</f>
        <v>7.8410504424557885</v>
      </c>
      <c r="D41" s="40">
        <f>$B41-AnnuitiesAnnual!D41*'Annuities-csly'!$B51</f>
        <v>9.8137743885387625</v>
      </c>
      <c r="E41" s="40">
        <f>$B41-AnnuitiesAnnual!E41*'Annuities-csly'!$B51</f>
        <v>11.416439800875921</v>
      </c>
      <c r="F41" s="40">
        <f>$B41-AnnuitiesAnnual!F41*'Annuities-csly'!$B51</f>
        <v>12.741767503546122</v>
      </c>
      <c r="G41" s="40">
        <f>$B41-AnnuitiesAnnual!G41*'Annuities-csly'!$B51</f>
        <v>13.853247102791526</v>
      </c>
      <c r="H41" s="36"/>
      <c r="I41" s="36"/>
      <c r="J41" s="36"/>
    </row>
    <row r="42" spans="1:10">
      <c r="A42" s="3">
        <f t="shared" si="1"/>
        <v>53</v>
      </c>
      <c r="B42" s="60">
        <f>AnnuitiesAnnual!B42-(1/2)-(1/12)*(delta+'Life Table Functions '!E42)</f>
        <v>15.963624941329158</v>
      </c>
      <c r="C42" s="40">
        <f>$B42-AnnuitiesAnnual!C42*'Annuities-csly'!$B52</f>
        <v>7.8331515732237573</v>
      </c>
      <c r="D42" s="40">
        <f>$B42-AnnuitiesAnnual!D42*'Annuities-csly'!$B52</f>
        <v>9.7817878863508518</v>
      </c>
      <c r="E42" s="40">
        <f>$B42-AnnuitiesAnnual!E42*'Annuities-csly'!$B52</f>
        <v>11.370217189322648</v>
      </c>
      <c r="F42" s="40">
        <f>$B42-AnnuitiesAnnual!F42*'Annuities-csly'!$B52</f>
        <v>12.688406453652791</v>
      </c>
      <c r="G42" s="40">
        <f>$B42-AnnuitiesAnnual!G42*'Annuities-csly'!$B52</f>
        <v>13.794870152882691</v>
      </c>
      <c r="H42" s="36"/>
      <c r="I42" s="36"/>
      <c r="J42" s="36"/>
    </row>
    <row r="43" spans="1:10">
      <c r="A43" s="3">
        <f t="shared" si="1"/>
        <v>54</v>
      </c>
      <c r="B43" s="60">
        <f>AnnuitiesAnnual!B43-(1/2)-(1/12)*(delta+'Life Table Functions '!E43)</f>
        <v>15.763412091745092</v>
      </c>
      <c r="C43" s="40">
        <f>$B43-AnnuitiesAnnual!C43*'Annuities-csly'!$B53</f>
        <v>7.8242882879313731</v>
      </c>
      <c r="D43" s="40">
        <f>$B43-AnnuitiesAnnual!D43*'Annuities-csly'!$B53</f>
        <v>9.7486962696142001</v>
      </c>
      <c r="E43" s="40">
        <f>$B43-AnnuitiesAnnual!E43*'Annuities-csly'!$B53</f>
        <v>11.322876810580919</v>
      </c>
      <c r="F43" s="40">
        <f>$B43-AnnuitiesAnnual!F43*'Annuities-csly'!$B53</f>
        <v>12.63357119953481</v>
      </c>
      <c r="G43" s="40">
        <f>$B43-AnnuitiesAnnual!G43*'Annuities-csly'!$B53</f>
        <v>13.733443401774572</v>
      </c>
      <c r="H43" s="36"/>
      <c r="I43" s="36"/>
      <c r="J43" s="36"/>
    </row>
    <row r="44" spans="1:10">
      <c r="A44" s="3">
        <f t="shared" si="1"/>
        <v>55</v>
      </c>
      <c r="B44" s="60">
        <f>AnnuitiesAnnual!B44-(1/2)-(1/12)*(delta+'Life Table Functions '!E44)</f>
        <v>15.55564303598425</v>
      </c>
      <c r="C44" s="40">
        <f>$B44-AnnuitiesAnnual!C44*'Annuities-csly'!$B54</f>
        <v>7.8143449200130624</v>
      </c>
      <c r="D44" s="40">
        <f>$B44-AnnuitiesAnnual!D44*'Annuities-csly'!$B54</f>
        <v>9.7144197357451159</v>
      </c>
      <c r="E44" s="40">
        <f>$B44-AnnuitiesAnnual!E44*'Annuities-csly'!$B54</f>
        <v>11.274300946682448</v>
      </c>
      <c r="F44" s="40">
        <f>$B44-AnnuitiesAnnual!F44*'Annuities-csly'!$B54</f>
        <v>12.576946577986314</v>
      </c>
      <c r="G44" s="40">
        <f>$B44-AnnuitiesAnnual!G44*'Annuities-csly'!$B54</f>
        <v>13.668200018501881</v>
      </c>
      <c r="H44" s="36"/>
      <c r="I44" s="36"/>
      <c r="J44" s="36"/>
    </row>
    <row r="45" spans="1:10">
      <c r="A45" s="3">
        <f t="shared" si="1"/>
        <v>56</v>
      </c>
      <c r="B45" s="60">
        <f>AnnuitiesAnnual!B45-(1/2)-(1/12)*(delta+'Life Table Functions '!E45)</f>
        <v>15.340193527407612</v>
      </c>
      <c r="C45" s="40">
        <f>$B45-AnnuitiesAnnual!C45*'Annuities-csly'!$B55</f>
        <v>7.803192475825087</v>
      </c>
      <c r="D45" s="40">
        <f>$B45-AnnuitiesAnnual!D45*'Annuities-csly'!$B55</f>
        <v>9.6788597873555169</v>
      </c>
      <c r="E45" s="40">
        <f>$B45-AnnuitiesAnnual!E45*'Annuities-csly'!$B55</f>
        <v>11.224330424297893</v>
      </c>
      <c r="F45" s="40">
        <f>$B45-AnnuitiesAnnual!F45*'Annuities-csly'!$B55</f>
        <v>12.518127395924349</v>
      </c>
      <c r="G45" s="40">
        <f>$B45-AnnuitiesAnnual!G45*'Annuities-csly'!$B55</f>
        <v>13.598224245742333</v>
      </c>
      <c r="H45" s="36"/>
      <c r="I45" s="36"/>
      <c r="J45" s="36"/>
    </row>
    <row r="46" spans="1:10">
      <c r="A46" s="3">
        <f t="shared" si="1"/>
        <v>57</v>
      </c>
      <c r="B46" s="60">
        <f>AnnuitiesAnnual!B46-(1/2)-(1/12)*(delta+'Life Table Functions '!E46)</f>
        <v>15.116955989402166</v>
      </c>
      <c r="C46" s="40">
        <f>$B46-AnnuitiesAnnual!C46*'Annuities-csly'!$B56</f>
        <v>7.790687242459251</v>
      </c>
      <c r="D46" s="40">
        <f>$B46-AnnuitiesAnnual!D46*'Annuities-csly'!$B56</f>
        <v>9.6418953550477653</v>
      </c>
      <c r="E46" s="40">
        <f>$B46-AnnuitiesAnnual!E46*'Annuities-csly'!$B56</f>
        <v>11.172755992667387</v>
      </c>
      <c r="F46" s="40">
        <f>$B46-AnnuitiesAnnual!F46*'Annuities-csly'!$B56</f>
        <v>12.456604783101547</v>
      </c>
      <c r="G46" s="40">
        <f>$B46-AnnuitiesAnnual!G46*'Annuities-csly'!$B56</f>
        <v>13.522444795322549</v>
      </c>
      <c r="H46" s="36"/>
      <c r="I46" s="36"/>
      <c r="J46" s="36"/>
    </row>
    <row r="47" spans="1:10">
      <c r="A47" s="3">
        <f t="shared" si="1"/>
        <v>58</v>
      </c>
      <c r="B47" s="60">
        <f>AnnuitiesAnnual!B47-(1/2)-(1/12)*(delta+'Life Table Functions '!E47)</f>
        <v>14.885841878228121</v>
      </c>
      <c r="C47" s="40">
        <f>$B47-AnnuitiesAnnual!C47*'Annuities-csly'!$B57</f>
        <v>7.7766692885675539</v>
      </c>
      <c r="D47" s="40">
        <f>$B47-AnnuitiesAnnual!D47*'Annuities-csly'!$B57</f>
        <v>9.6033783979910723</v>
      </c>
      <c r="E47" s="40">
        <f>$B47-AnnuitiesAnnual!E47*'Annuities-csly'!$B57</f>
        <v>11.119308841096801</v>
      </c>
      <c r="F47" s="40">
        <f>$B47-AnnuitiesAnnual!F47*'Annuities-csly'!$B57</f>
        <v>12.391752830167174</v>
      </c>
      <c r="G47" s="40">
        <f>$B47-AnnuitiesAnnual!G47*'Annuities-csly'!$B57</f>
        <v>13.439634598032155</v>
      </c>
      <c r="H47" s="36"/>
      <c r="I47" s="36"/>
      <c r="J47" s="36"/>
    </row>
    <row r="48" spans="1:10">
      <c r="A48" s="3">
        <f t="shared" si="1"/>
        <v>59</v>
      </c>
      <c r="B48" s="60">
        <f>AnnuitiesAnnual!B48-(1/2)-(1/12)*(delta+'Life Table Functions '!E48)</f>
        <v>14.646784174771735</v>
      </c>
      <c r="C48" s="40">
        <f>$B48-AnnuitiesAnnual!C48*'Annuities-csly'!$B58</f>
        <v>7.7609608610178302</v>
      </c>
      <c r="D48" s="40">
        <f>$B48-AnnuitiesAnnual!D48*'Annuities-csly'!$B58</f>
        <v>9.5631289749564452</v>
      </c>
      <c r="E48" s="40">
        <f>$B48-AnnuitiesAnnual!E48*'Annuities-csly'!$B58</f>
        <v>11.063650403991753</v>
      </c>
      <c r="F48" s="40">
        <f>$B48-AnnuitiesAnnual!F48*'Annuities-csly'!$B58</f>
        <v>12.32281640223658</v>
      </c>
      <c r="G48" s="40">
        <f>$B48-AnnuitiesAnnual!G48*'Annuities-csly'!$B58</f>
        <v>13.348419181511753</v>
      </c>
      <c r="H48" s="36"/>
      <c r="I48" s="36"/>
      <c r="J48" s="36"/>
    </row>
    <row r="49" spans="1:10">
      <c r="A49" s="11">
        <f t="shared" si="1"/>
        <v>60</v>
      </c>
      <c r="B49" s="45">
        <f>AnnuitiesAnnual!B49-(1/2)-(1/12)*(delta+'Life Table Functions '!E49)</f>
        <v>14.399739992923985</v>
      </c>
      <c r="C49" s="57">
        <f>$B49-AnnuitiesAnnual!C49*'Annuities-csly'!$B59</f>
        <v>7.7433646842999595</v>
      </c>
      <c r="D49" s="57">
        <f>$B49-AnnuitiesAnnual!D49*'Annuities-csly'!$B59</f>
        <v>9.5209298009159813</v>
      </c>
      <c r="E49" s="57">
        <f>$B49-AnnuitiesAnnual!E49*'Annuities-csly'!$B59</f>
        <v>11.005361703346939</v>
      </c>
      <c r="F49" s="57">
        <f>$B49-AnnuitiesAnnual!F49*'Annuities-csly'!$B59</f>
        <v>12.24890129831525</v>
      </c>
      <c r="G49" s="57">
        <f>$B49-AnnuitiesAnnual!G49*'Annuities-csly'!$B59</f>
        <v>13.247296046961978</v>
      </c>
      <c r="H49" s="36"/>
      <c r="I49" s="36"/>
      <c r="J49" s="36"/>
    </row>
    <row r="50" spans="1:10">
      <c r="A50" s="3">
        <f t="shared" si="1"/>
        <v>61</v>
      </c>
      <c r="B50" s="60">
        <f>AnnuitiesAnnual!B50-(1/2)-(1/12)*(delta+'Life Table Functions '!E50)</f>
        <v>14.144693288114148</v>
      </c>
      <c r="C50" s="40">
        <f>$B50-AnnuitiesAnnual!C50*'Annuities-csly'!$B60</f>
        <v>7.7236621750033763</v>
      </c>
      <c r="D50" s="40">
        <f>$B50-AnnuitiesAnnual!D50*'Annuities-csly'!$B60</f>
        <v>9.4765203352634693</v>
      </c>
      <c r="E50" s="40">
        <f>$B50-AnnuitiesAnnual!E50*'Annuities-csly'!$B60</f>
        <v>10.943932607761916</v>
      </c>
      <c r="F50" s="40">
        <f>$B50-AnnuitiesAnnual!F50*'Annuities-csly'!$B60</f>
        <v>12.168968225921816</v>
      </c>
      <c r="G50" s="40">
        <f>$B50-AnnuitiesAnnual!G50*'Annuities-csly'!$B60</f>
        <v>13.134667258698386</v>
      </c>
      <c r="H50" s="36"/>
      <c r="I50" s="36"/>
      <c r="J50" s="36"/>
    </row>
    <row r="51" spans="1:10">
      <c r="A51" s="3">
        <f t="shared" si="1"/>
        <v>62</v>
      </c>
      <c r="B51" s="60">
        <f>AnnuitiesAnnual!B51-(1/2)-(1/12)*(delta+'Life Table Functions '!E51)</f>
        <v>13.881657644851792</v>
      </c>
      <c r="C51" s="40">
        <f>$B51-AnnuitiesAnnual!C51*'Annuities-csly'!$B61</f>
        <v>7.7016115906842781</v>
      </c>
      <c r="D51" s="40">
        <f>$B51-AnnuitiesAnnual!D51*'Annuities-csly'!$B61</f>
        <v>9.4295904889704154</v>
      </c>
      <c r="E51" s="40">
        <f>$B51-AnnuitiesAnnual!E51*'Annuities-csly'!$B61</f>
        <v>10.878751545139419</v>
      </c>
      <c r="F51" s="40">
        <f>$B51-AnnuitiesAnnual!F51*'Annuities-csly'!$B61</f>
        <v>12.081832351326137</v>
      </c>
      <c r="G51" s="40">
        <f>$B51-AnnuitiesAnnual!G51*'Annuities-csly'!$B61</f>
        <v>13.008886936252244</v>
      </c>
      <c r="H51" s="36"/>
      <c r="I51" s="36"/>
      <c r="J51" s="36"/>
    </row>
    <row r="52" spans="1:10">
      <c r="A52" s="3">
        <f t="shared" si="1"/>
        <v>63</v>
      </c>
      <c r="B52" s="60">
        <f>AnnuitiesAnnual!B52-(1/2)-(1/12)*(delta+'Life Table Functions '!E52)</f>
        <v>13.61067911699009</v>
      </c>
      <c r="C52" s="40">
        <f>$B52-AnnuitiesAnnual!C52*'Annuities-csly'!$B62</f>
        <v>7.6769461413730413</v>
      </c>
      <c r="D52" s="40">
        <f>$B52-AnnuitiesAnnual!D52*'Annuities-csly'!$B62</f>
        <v>9.3797740913723437</v>
      </c>
      <c r="E52" s="40">
        <f>$B52-AnnuitiesAnnual!E52*'Annuities-csly'!$B62</f>
        <v>10.809096392571432</v>
      </c>
      <c r="F52" s="40">
        <f>$B52-AnnuitiesAnnual!F52*'Annuities-csly'!$B62</f>
        <v>11.986170427023499</v>
      </c>
      <c r="G52" s="40">
        <f>$B52-AnnuitiesAnnual!G52*'Annuities-csly'!$B62</f>
        <v>12.868324335487577</v>
      </c>
      <c r="H52" s="36"/>
      <c r="I52" s="36"/>
      <c r="J52" s="36"/>
    </row>
    <row r="53" spans="1:10">
      <c r="A53" s="3">
        <f t="shared" si="1"/>
        <v>64</v>
      </c>
      <c r="B53" s="60">
        <f>AnnuitiesAnnual!B53-(1/2)-(1/12)*(delta+'Life Table Functions '!E53)</f>
        <v>13.331839088859319</v>
      </c>
      <c r="C53" s="40">
        <f>$B53-AnnuitiesAnnual!C53*'Annuities-csly'!$B63</f>
        <v>7.649372103217404</v>
      </c>
      <c r="D53" s="40">
        <f>$B53-AnnuitiesAnnual!D53*'Annuities-csly'!$B63</f>
        <v>9.3266423244651335</v>
      </c>
      <c r="E53" s="40">
        <f>$B53-AnnuitiesAnnual!E53*'Annuities-csly'!$B63</f>
        <v>10.734127477024074</v>
      </c>
      <c r="F53" s="40">
        <f>$B53-AnnuitiesAnnual!F53*'Annuities-csly'!$B63</f>
        <v>11.88053762966887</v>
      </c>
      <c r="G53" s="40">
        <f>$B53-AnnuitiesAnnual!G53*'Annuities-csly'!$B63</f>
        <v>12.711441643456476</v>
      </c>
      <c r="H53" s="36"/>
      <c r="I53" s="36"/>
      <c r="J53" s="36"/>
    </row>
    <row r="54" spans="1:10">
      <c r="A54" s="3">
        <f t="shared" si="1"/>
        <v>65</v>
      </c>
      <c r="B54" s="60">
        <f>AnnuitiesAnnual!B54-(1/2)-(1/12)*(delta+'Life Table Functions '!E54)</f>
        <v>13.045257119498677</v>
      </c>
      <c r="C54" s="40">
        <f>$B54-AnnuitiesAnnual!C54*'Annuities-csly'!$B64</f>
        <v>7.6185669877253206</v>
      </c>
      <c r="D54" s="40">
        <f>$B54-AnnuitiesAnnual!D54*'Annuities-csly'!$B64</f>
        <v>9.2696974148543472</v>
      </c>
      <c r="E54" s="40">
        <f>$B54-AnnuitiesAnnual!E54*'Annuities-csly'!$B64</f>
        <v>10.652883844106789</v>
      </c>
      <c r="F54" s="40">
        <f>$B54-AnnuitiesAnnual!F54*'Annuities-csly'!$B64</f>
        <v>11.763396185613896</v>
      </c>
      <c r="G54" s="40">
        <f>$B54-AnnuitiesAnnual!G54*'Annuities-csly'!$B64</f>
        <v>12.536883486017722</v>
      </c>
      <c r="H54" s="36"/>
      <c r="I54" s="36"/>
      <c r="J54" s="36"/>
    </row>
    <row r="55" spans="1:10">
      <c r="A55" s="3">
        <f t="shared" si="1"/>
        <v>66</v>
      </c>
      <c r="B55" s="60">
        <f>AnnuitiesAnnual!B55-(1/2)-(1/12)*(delta+'Life Table Functions '!E55)</f>
        <v>12.751093726033137</v>
      </c>
      <c r="C55" s="40">
        <f>$B55-AnnuitiesAnnual!C55*'Annuities-csly'!$B65</f>
        <v>7.5841778371881503</v>
      </c>
      <c r="D55" s="40">
        <f>$B55-AnnuitiesAnnual!D55*'Annuities-csly'!$B65</f>
        <v>9.2083669713178757</v>
      </c>
      <c r="E55" s="40">
        <f>$B55-AnnuitiesAnnual!E55*'Annuities-csly'!$B65</f>
        <v>10.564284171430639</v>
      </c>
      <c r="F55" s="40">
        <f>$B55-AnnuitiesAnnual!F55*'Annuities-csly'!$B65</f>
        <v>11.633157524387386</v>
      </c>
      <c r="G55" s="40">
        <f>$B55-AnnuitiesAnnual!G55*'Annuities-csly'!$B65</f>
        <v>12.343572578866793</v>
      </c>
      <c r="H55" s="36"/>
      <c r="I55" s="36"/>
      <c r="J55" s="36"/>
    </row>
    <row r="56" spans="1:10">
      <c r="A56" s="3">
        <f t="shared" si="1"/>
        <v>67</v>
      </c>
      <c r="B56" s="60">
        <f>AnnuitiesAnnual!B56-(1/2)-(1/12)*(delta+'Life Table Functions '!E56)</f>
        <v>12.449553055930796</v>
      </c>
      <c r="C56" s="40">
        <f>$B56-AnnuitiesAnnual!C56*'Annuities-csly'!$B66</f>
        <v>7.5458197375405254</v>
      </c>
      <c r="D56" s="40">
        <f>$B56-AnnuitiesAnnual!D56*'Annuities-csly'!$B66</f>
        <v>9.1419994684463912</v>
      </c>
      <c r="E56" s="40">
        <f>$B56-AnnuitiesAnnual!E56*'Annuities-csly'!$B66</f>
        <v>10.467133889705069</v>
      </c>
      <c r="F56" s="40">
        <f>$B56-AnnuitiesAnnual!F56*'Annuities-csly'!$B66</f>
        <v>11.488238984686197</v>
      </c>
      <c r="G56" s="40">
        <f>$B56-AnnuitiesAnnual!G56*'Annuities-csly'!$B66</f>
        <v>12.130803241293055</v>
      </c>
      <c r="H56" s="36"/>
      <c r="I56" s="36"/>
      <c r="J56" s="36"/>
    </row>
    <row r="57" spans="1:10">
      <c r="A57" s="3">
        <f t="shared" si="1"/>
        <v>68</v>
      </c>
      <c r="B57" s="60">
        <f>AnnuitiesAnnual!B57-(1/2)-(1/12)*(delta+'Life Table Functions '!E57)</f>
        <v>12.14088539160235</v>
      </c>
      <c r="C57" s="40">
        <f>$B57-AnnuitiesAnnual!C57*'Annuities-csly'!$B67</f>
        <v>7.5030746644963466</v>
      </c>
      <c r="D57" s="40">
        <f>$B57-AnnuitiesAnnual!D57*'Annuities-csly'!$B67</f>
        <v>9.0698615010845991</v>
      </c>
      <c r="E57" s="40">
        <f>$B57-AnnuitiesAnnual!E57*'Annuities-csly'!$B67</f>
        <v>10.360140188629158</v>
      </c>
      <c r="F57" s="40">
        <f>$B57-AnnuitiesAnnual!F57*'Annuities-csly'!$B67</f>
        <v>11.327134917856347</v>
      </c>
      <c r="G57" s="40">
        <f>$B57-AnnuitiesAnnual!G57*'Annuities-csly'!$B67</f>
        <v>11.898322146194735</v>
      </c>
      <c r="H57" s="36"/>
      <c r="I57" s="36"/>
      <c r="J57" s="36"/>
    </row>
    <row r="58" spans="1:10">
      <c r="A58" s="3">
        <f t="shared" si="1"/>
        <v>69</v>
      </c>
      <c r="B58" s="60">
        <f>AnnuitiesAnnual!B58-(1/2)-(1/12)*(delta+'Life Table Functions '!E58)</f>
        <v>11.825389424776509</v>
      </c>
      <c r="C58" s="40">
        <f>$B58-AnnuitiesAnnual!C58*'Annuities-csly'!$B68</f>
        <v>7.4554908075079682</v>
      </c>
      <c r="D58" s="40">
        <f>$B58-AnnuitiesAnnual!D58*'Annuities-csly'!$B68</f>
        <v>8.99113756440922</v>
      </c>
      <c r="E58" s="40">
        <f>$B58-AnnuitiesAnnual!E58*'Annuities-csly'!$B68</f>
        <v>10.241936572687871</v>
      </c>
      <c r="F58" s="40">
        <f>$B58-AnnuitiesAnnual!F58*'Annuities-csly'!$B68</f>
        <v>11.148500348333622</v>
      </c>
      <c r="G58" s="40">
        <f>$B58-AnnuitiesAnnual!G58*'Annuities-csly'!$B68</f>
        <v>11.646384395559776</v>
      </c>
      <c r="H58" s="36"/>
      <c r="I58" s="36"/>
      <c r="J58" s="36"/>
    </row>
    <row r="59" spans="1:10">
      <c r="A59" s="11">
        <f t="shared" si="1"/>
        <v>70</v>
      </c>
      <c r="B59" s="45">
        <f>AnnuitiesAnnual!B59-(1/2)-(1/12)*(delta+'Life Table Functions '!E59)</f>
        <v>11.503414232552787</v>
      </c>
      <c r="C59" s="57">
        <f>$B59-AnnuitiesAnnual!C59*'Annuities-csly'!$B69</f>
        <v>7.4025825489099706</v>
      </c>
      <c r="D59" s="57">
        <f>$B59-AnnuitiesAnnual!D59*'Annuities-csly'!$B69</f>
        <v>8.9049332405135946</v>
      </c>
      <c r="E59" s="57">
        <f>$B59-AnnuitiesAnnual!E59*'Annuities-csly'!$B69</f>
        <v>10.111118429302106</v>
      </c>
      <c r="F59" s="57">
        <f>$B59-AnnuitiesAnnual!F59*'Annuities-csly'!$B69</f>
        <v>10.951243199277148</v>
      </c>
      <c r="G59" s="57">
        <f>$B59-AnnuitiesAnnual!G59*'Annuities-csly'!$B69</f>
        <v>11.375773564494169</v>
      </c>
      <c r="H59" s="36"/>
      <c r="I59" s="36"/>
      <c r="J59" s="36"/>
    </row>
    <row r="60" spans="1:10">
      <c r="A60" s="3">
        <f t="shared" si="1"/>
        <v>71</v>
      </c>
      <c r="B60" s="60">
        <f>AnnuitiesAnnual!B60-(1/2)-(1/12)*(delta+'Life Table Functions '!E60)</f>
        <v>11.175360882287414</v>
      </c>
      <c r="C60" s="40">
        <f>$B60-AnnuitiesAnnual!C60*'Annuities-csly'!$B70</f>
        <v>7.3438313121382421</v>
      </c>
      <c r="D60" s="40">
        <f>$B60-AnnuitiesAnnual!D60*'Annuities-csly'!$B70</f>
        <v>8.8102827792154663</v>
      </c>
      <c r="E60" s="40">
        <f>$B60-AnnuitiesAnnual!E60*'Annuities-csly'!$B70</f>
        <v>9.9662906065612766</v>
      </c>
      <c r="F60" s="40">
        <f>$B60-AnnuitiesAnnual!F60*'Annuities-csly'!$B70</f>
        <v>10.734618642217461</v>
      </c>
      <c r="G60" s="40">
        <f>$B60-AnnuitiesAnnual!G60*'Annuities-csly'!$B70</f>
        <v>11.087777393244108</v>
      </c>
      <c r="H60" s="36"/>
      <c r="I60" s="36"/>
      <c r="J60" s="36"/>
    </row>
    <row r="61" spans="1:10">
      <c r="A61" s="3">
        <f t="shared" si="1"/>
        <v>72</v>
      </c>
      <c r="B61" s="60">
        <f>AnnuitiesAnnual!B61-(1/2)-(1/12)*(delta+'Life Table Functions '!E61)</f>
        <v>10.84168358883859</v>
      </c>
      <c r="C61" s="40">
        <f>$B61-AnnuitiesAnnual!C61*'Annuities-csly'!$B71</f>
        <v>7.2786875322040938</v>
      </c>
      <c r="D61" s="40">
        <f>$B61-AnnuitiesAnnual!D61*'Annuities-csly'!$B71</f>
        <v>8.7061621271195015</v>
      </c>
      <c r="E61" s="40">
        <f>$B61-AnnuitiesAnnual!E61*'Annuities-csly'!$B71</f>
        <v>9.8061272011832656</v>
      </c>
      <c r="F61" s="40">
        <f>$B61-AnnuitiesAnnual!F61*'Annuities-csly'!$B71</f>
        <v>10.498316715840769</v>
      </c>
      <c r="G61" s="40">
        <f>$B61-AnnuitiesAnnual!G61*'Annuities-csly'!$B71</f>
        <v>10.784116532521821</v>
      </c>
      <c r="H61" s="36"/>
      <c r="I61" s="36"/>
      <c r="J61" s="36"/>
    </row>
    <row r="62" spans="1:10">
      <c r="A62" s="3">
        <f t="shared" si="1"/>
        <v>73</v>
      </c>
      <c r="B62" s="60">
        <f>AnnuitiesAnnual!B62-(1/2)-(1/12)*(delta+'Life Table Functions '!E62)</f>
        <v>10.502890345545543</v>
      </c>
      <c r="C62" s="40">
        <f>$B62-AnnuitiesAnnual!C62*'Annuities-csly'!$B72</f>
        <v>7.2065740418894286</v>
      </c>
      <c r="D62" s="40">
        <f>$B62-AnnuitiesAnnual!D62*'Annuities-csly'!$B72</f>
        <v>8.5915084564817192</v>
      </c>
      <c r="E62" s="40">
        <f>$B62-AnnuitiesAnnual!E62*'Annuities-csly'!$B72</f>
        <v>9.6294425804535528</v>
      </c>
      <c r="F62" s="40">
        <f>$B62-AnnuitiesAnnual!F62*'Annuities-csly'!$B72</f>
        <v>10.242532494545545</v>
      </c>
      <c r="G62" s="40">
        <f>$B62-AnnuitiesAnnual!G62*'Annuities-csly'!$B72</f>
        <v>10.466831613740064</v>
      </c>
      <c r="H62" s="36"/>
      <c r="I62" s="36"/>
      <c r="J62" s="36"/>
    </row>
    <row r="63" spans="1:10">
      <c r="A63" s="3">
        <f t="shared" si="1"/>
        <v>74</v>
      </c>
      <c r="B63" s="60">
        <f>AnnuitiesAnnual!B63-(1/2)-(1/12)*(delta+'Life Table Functions '!E63)</f>
        <v>10.159542950026481</v>
      </c>
      <c r="C63" s="40">
        <f>$B63-AnnuitiesAnnual!C63*'Annuities-csly'!$B73</f>
        <v>7.1268912055452915</v>
      </c>
      <c r="D63" s="40">
        <f>$B63-AnnuitiesAnnual!D63*'Annuities-csly'!$B73</f>
        <v>8.4652471390790289</v>
      </c>
      <c r="E63" s="40">
        <f>$B63-AnnuitiesAnnual!E63*'Annuities-csly'!$B73</f>
        <v>9.4352710999486398</v>
      </c>
      <c r="F63" s="40">
        <f>$B63-AnnuitiesAnnual!F63*'Annuities-csly'!$B73</f>
        <v>9.9680074264140242</v>
      </c>
      <c r="G63" s="40">
        <f>$B63-AnnuitiesAnnual!G63*'Annuities-csly'!$B73</f>
        <v>10.138142434362337</v>
      </c>
      <c r="H63" s="36"/>
      <c r="I63" s="36"/>
      <c r="J63" s="36"/>
    </row>
    <row r="64" spans="1:10">
      <c r="A64" s="3">
        <f t="shared" si="1"/>
        <v>75</v>
      </c>
      <c r="B64" s="60">
        <f>AnnuitiesAnnual!B64-(1/2)-(1/12)*(delta+'Life Table Functions '!E64)</f>
        <v>9.8122563478470912</v>
      </c>
      <c r="C64" s="40">
        <f>$B64-AnnuitiesAnnual!C64*'Annuities-csly'!$B74</f>
        <v>7.0390241646003737</v>
      </c>
      <c r="D64" s="40">
        <f>$B64-AnnuitiesAnnual!D64*'Annuities-csly'!$B74</f>
        <v>8.3263268598103011</v>
      </c>
      <c r="E64" s="40">
        <f>$B64-AnnuitiesAnnual!E64*'Annuities-csly'!$B74</f>
        <v>9.2229511018868777</v>
      </c>
      <c r="F64" s="40">
        <f>$B64-AnnuitiesAnnual!F64*'Annuities-csly'!$B74</f>
        <v>9.6760316805758162</v>
      </c>
      <c r="G64" s="40">
        <f>$B64-AnnuitiesAnnual!G64*'Annuities-csly'!$B74</f>
        <v>9.8002999336350101</v>
      </c>
      <c r="H64" s="36"/>
      <c r="I64" s="36"/>
      <c r="J64" s="36"/>
    </row>
    <row r="65" spans="1:10">
      <c r="A65" s="3">
        <f t="shared" si="1"/>
        <v>76</v>
      </c>
      <c r="B65" s="60">
        <f>AnnuitiesAnnual!B65-(1/2)-(1/12)*(delta+'Life Table Functions '!E65)</f>
        <v>9.4616972217175768</v>
      </c>
      <c r="C65" s="40">
        <f>$B65-AnnuitiesAnnual!C65*'Annuities-csly'!$B75</f>
        <v>6.9423525787660703</v>
      </c>
      <c r="D65" s="40">
        <f>$B65-AnnuitiesAnnual!D65*'Annuities-csly'!$B75</f>
        <v>8.173763128485696</v>
      </c>
      <c r="E65" s="40">
        <f>$B65-AnnuitiesAnnual!E65*'Annuities-csly'!$B75</f>
        <v>8.9922067638758527</v>
      </c>
      <c r="F65" s="40">
        <f>$B65-AnnuitiesAnnual!F65*'Annuities-csly'!$B75</f>
        <v>9.3684009396008676</v>
      </c>
      <c r="G65" s="40">
        <f>$B65-AnnuitiesAnnual!G65*'Annuities-csly'!$B75</f>
        <v>9.4554543998759506</v>
      </c>
      <c r="H65" s="36"/>
      <c r="I65" s="36"/>
      <c r="J65" s="36"/>
    </row>
    <row r="66" spans="1:10">
      <c r="A66" s="3">
        <f t="shared" si="1"/>
        <v>77</v>
      </c>
      <c r="B66" s="60">
        <f>AnnuitiesAnnual!B66-(1/2)-(1/12)*(delta+'Life Table Functions '!E66)</f>
        <v>9.1085817614742801</v>
      </c>
      <c r="C66" s="40">
        <f>$B66-AnnuitiesAnnual!C66*'Annuities-csly'!$B76</f>
        <v>6.8362632461265207</v>
      </c>
      <c r="D66" s="40">
        <f>$B66-AnnuitiesAnnual!D66*'Annuities-csly'!$B76</f>
        <v>8.0066897901046339</v>
      </c>
      <c r="E66" s="40">
        <f>$B66-AnnuitiesAnnual!E66*'Annuities-csly'!$B76</f>
        <v>8.7432195222945701</v>
      </c>
      <c r="F66" s="40">
        <f>$B66-AnnuitiesAnnual!F66*'Annuities-csly'!$B76</f>
        <v>9.0473270795206933</v>
      </c>
      <c r="G66" s="40">
        <f>$B66-AnnuitiesAnnual!G66*'Annuities-csly'!$B76</f>
        <v>9.1055603035196846</v>
      </c>
      <c r="H66" s="36"/>
      <c r="I66" s="36"/>
      <c r="J66" s="36"/>
    </row>
    <row r="67" spans="1:10">
      <c r="A67" s="3">
        <f t="shared" si="1"/>
        <v>78</v>
      </c>
      <c r="B67" s="60">
        <f>AnnuitiesAnnual!B67-(1/2)-(1/12)*(delta+'Life Table Functions '!E67)</f>
        <v>8.7536725609838903</v>
      </c>
      <c r="C67" s="40">
        <f>$B67-AnnuitiesAnnual!C67*'Annuities-csly'!$B77</f>
        <v>6.7201659530633986</v>
      </c>
      <c r="D67" s="40">
        <f>$B67-AnnuitiesAnnual!D67*'Annuities-csly'!$B77</f>
        <v>7.8244172341701086</v>
      </c>
      <c r="E67" s="40">
        <f>$B67-AnnuitiesAnnual!E67*'Annuities-csly'!$B77</f>
        <v>8.4766795574079321</v>
      </c>
      <c r="F67" s="40">
        <f>$B67-AnnuitiesAnnual!F67*'Annuities-csly'!$B77</f>
        <v>8.7153099136138312</v>
      </c>
      <c r="G67" s="40">
        <f>$B67-AnnuitiesAnnual!G67*'Annuities-csly'!$B77</f>
        <v>8.7523294125196625</v>
      </c>
      <c r="H67" s="36"/>
      <c r="I67" s="36"/>
      <c r="J67" s="36"/>
    </row>
    <row r="68" spans="1:10">
      <c r="A68" s="3">
        <f t="shared" si="1"/>
        <v>79</v>
      </c>
      <c r="B68" s="60">
        <f>AnnuitiesAnnual!B68-(1/2)-(1/12)*(delta+'Life Table Functions '!E68)</f>
        <v>8.3977746024755753</v>
      </c>
      <c r="C68" s="40">
        <f>$B68-AnnuitiesAnnual!C68*'Annuities-csly'!$B78</f>
        <v>6.5935128280965927</v>
      </c>
      <c r="D68" s="40">
        <f>$B68-AnnuitiesAnnual!D68*'Annuities-csly'!$B78</f>
        <v>7.6264948738056191</v>
      </c>
      <c r="E68" s="40">
        <f>$B68-AnnuitiesAnnual!E68*'Annuities-csly'!$B78</f>
        <v>8.1938077264101921</v>
      </c>
      <c r="F68" s="40">
        <f>$B68-AnnuitiesAnnual!F68*'Annuities-csly'!$B78</f>
        <v>8.3749851154714019</v>
      </c>
      <c r="G68" s="40">
        <f>$B68-AnnuitiesAnnual!G68*'Annuities-csly'!$B78</f>
        <v>8.3972318156246395</v>
      </c>
      <c r="H68" s="36"/>
      <c r="I68" s="36"/>
      <c r="J68" s="36"/>
    </row>
    <row r="69" spans="1:10">
      <c r="A69" s="11">
        <f t="shared" si="1"/>
        <v>80</v>
      </c>
      <c r="B69" s="45">
        <f>AnnuitiesAnnual!B69-(1/2)-(1/12)*(delta+'Life Table Functions '!E69)</f>
        <v>8.0417303067373851</v>
      </c>
      <c r="C69" s="57">
        <f>$B69-AnnuitiesAnnual!C69*'Annuities-csly'!$B79</f>
        <v>6.4558213370533695</v>
      </c>
      <c r="D69" s="57">
        <f>$B69-AnnuitiesAnnual!D69*'Annuities-csly'!$B79</f>
        <v>7.4127741665069893</v>
      </c>
      <c r="E69" s="57">
        <f>$B69-AnnuitiesAnnual!E69*'Annuities-csly'!$B79</f>
        <v>7.8963398804371661</v>
      </c>
      <c r="F69" s="57">
        <f>$B69-AnnuitiesAnnual!F69*'Annuities-csly'!$B79</f>
        <v>8.028969415526289</v>
      </c>
      <c r="G69" s="57">
        <f>$B69-AnnuitiesAnnual!G69*'Annuities-csly'!$B79</f>
        <v>8.0415331973401543</v>
      </c>
      <c r="H69" s="36"/>
      <c r="I69" s="36"/>
      <c r="J69" s="36"/>
    </row>
    <row r="70" spans="1:10">
      <c r="A70" s="3">
        <f t="shared" si="1"/>
        <v>81</v>
      </c>
      <c r="B70" s="60">
        <f>AnnuitiesAnnual!B70-(1/2)-(1/12)*(delta+'Life Table Functions '!E70)</f>
        <v>7.6864136490280748</v>
      </c>
      <c r="C70" s="40">
        <f>$B70-AnnuitiesAnnual!C70*'Annuities-csly'!$B80</f>
        <v>6.3067008445218224</v>
      </c>
      <c r="D70" s="40">
        <f>$B70-AnnuitiesAnnual!D70*'Annuities-csly'!$B80</f>
        <v>7.1834671087650817</v>
      </c>
      <c r="E70" s="40">
        <f>$B70-AnnuitiesAnnual!E70*'Annuities-csly'!$B80</f>
        <v>7.586469035615254</v>
      </c>
      <c r="F70" s="40">
        <f>$B70-AnnuitiesAnnual!F70*'Annuities-csly'!$B80</f>
        <v>7.6797259611437294</v>
      </c>
      <c r="G70" s="40">
        <f>$B70-AnnuitiesAnnual!G70*'Annuities-csly'!$B80</f>
        <v>7.6863501578497413</v>
      </c>
      <c r="H70" s="36"/>
      <c r="I70" s="36"/>
      <c r="J70" s="36"/>
    </row>
    <row r="71" spans="1:10">
      <c r="A71" s="3">
        <f t="shared" si="1"/>
        <v>82</v>
      </c>
      <c r="B71" s="60">
        <f>AnnuitiesAnnual!B71-(1/2)-(1/12)*(delta+'Life Table Functions '!E71)</f>
        <v>7.332723365185319</v>
      </c>
      <c r="C71" s="40">
        <f>$B71-AnnuitiesAnnual!C71*'Annuities-csly'!$B81</f>
        <v>6.1458823636989806</v>
      </c>
      <c r="D71" s="40">
        <f>$B71-AnnuitiesAnnual!D71*'Annuities-csly'!$B81</f>
        <v>6.9391939656432369</v>
      </c>
      <c r="E71" s="40">
        <f>$B71-AnnuitiesAnnual!E71*'Annuities-csly'!$B81</f>
        <v>7.2667463275405524</v>
      </c>
      <c r="F71" s="40">
        <f>$B71-AnnuitiesAnnual!F71*'Annuities-csly'!$B81</f>
        <v>7.3294689715805417</v>
      </c>
      <c r="G71" s="40">
        <f>$B71-AnnuitiesAnnual!G71*'Annuities-csly'!$B81</f>
        <v>7.3327054877050086</v>
      </c>
      <c r="H71" s="36"/>
      <c r="I71" s="36"/>
      <c r="J71" s="36"/>
    </row>
    <row r="72" spans="1:10">
      <c r="A72" s="3">
        <f t="shared" si="1"/>
        <v>83</v>
      </c>
      <c r="B72" s="60">
        <f>AnnuitiesAnnual!B72-(1/2)-(1/12)*(delta+'Life Table Functions '!E72)</f>
        <v>6.9815752997716913</v>
      </c>
      <c r="C72" s="40">
        <f>$B72-AnnuitiesAnnual!C72*'Annuities-csly'!$B82</f>
        <v>5.9732507138853279</v>
      </c>
      <c r="D72" s="40">
        <f>$B72-AnnuitiesAnnual!D72*'Annuities-csly'!$B82</f>
        <v>6.681013282460686</v>
      </c>
      <c r="E72" s="40">
        <f>$B72-AnnuitiesAnnual!E72*'Annuities-csly'!$B82</f>
        <v>6.9399484191859724</v>
      </c>
      <c r="F72" s="40">
        <f>$B72-AnnuitiesAnnual!F72*'Annuities-csly'!$B82</f>
        <v>6.9801178643608868</v>
      </c>
      <c r="G72" s="40">
        <f>$B72-AnnuitiesAnnual!G72*'Annuities-csly'!$B82</f>
        <v>6.9815709710282796</v>
      </c>
      <c r="H72" s="36"/>
      <c r="I72" s="36"/>
      <c r="J72" s="36"/>
    </row>
    <row r="73" spans="1:10">
      <c r="A73" s="3">
        <f t="shared" ref="A73:A104" si="2">x</f>
        <v>84</v>
      </c>
      <c r="B73" s="60">
        <f>AnnuitiesAnnual!B73-(1/2)-(1/12)*(delta+'Life Table Functions '!E73)</f>
        <v>6.6338939774723125</v>
      </c>
      <c r="C73" s="40">
        <f>$B73-AnnuitiesAnnual!C73*'Annuities-csly'!$B83</f>
        <v>5.7888778025773178</v>
      </c>
      <c r="D73" s="40">
        <f>$B73-AnnuitiesAnnual!D73*'Annuities-csly'!$B83</f>
        <v>6.4104273116035326</v>
      </c>
      <c r="E73" s="40">
        <f>$B73-AnnuitiesAnnual!E73*'Annuities-csly'!$B83</f>
        <v>6.608925753337477</v>
      </c>
      <c r="F73" s="40">
        <f>$B73-AnnuitiesAnnual!F73*'Annuities-csly'!$B83</f>
        <v>6.633299298717624</v>
      </c>
      <c r="G73" s="40">
        <f>$B73-AnnuitiesAnnual!G73*'Annuities-csly'!$B83</f>
        <v>6.6338930926107178</v>
      </c>
      <c r="H73" s="36"/>
      <c r="I73" s="36"/>
      <c r="J73" s="36"/>
    </row>
    <row r="74" spans="1:10">
      <c r="A74" s="3">
        <f t="shared" si="2"/>
        <v>85</v>
      </c>
      <c r="B74" s="60">
        <f>AnnuitiesAnnual!B74-(1/2)-(1/12)*(delta+'Life Table Functions '!E74)</f>
        <v>6.290603509385897</v>
      </c>
      <c r="C74" s="40">
        <f>$B74-AnnuitiesAnnual!C74*'Annuities-csly'!$B84</f>
        <v>5.5930551649810036</v>
      </c>
      <c r="D74" s="40">
        <f>$B74-AnnuitiesAnnual!D74*'Annuities-csly'!$B84</f>
        <v>6.1293572082990053</v>
      </c>
      <c r="E74" s="40">
        <f>$B74-AnnuitiesAnnual!E74*'Annuities-csly'!$B84</f>
        <v>6.2764509509353665</v>
      </c>
      <c r="F74" s="40">
        <f>$B74-AnnuitiesAnnual!F74*'Annuities-csly'!$B84</f>
        <v>6.2903849037870154</v>
      </c>
      <c r="G74" s="40">
        <f>$B74-AnnuitiesAnnual!G74*'Annuities-csly'!$B84</f>
        <v>6.2906033598131987</v>
      </c>
      <c r="H74" s="36"/>
      <c r="I74" s="36"/>
      <c r="J74" s="36"/>
    </row>
    <row r="75" spans="1:10">
      <c r="A75" s="3">
        <f t="shared" si="2"/>
        <v>86</v>
      </c>
      <c r="B75" s="60">
        <f>AnnuitiesAnnual!B75-(1/2)-(1/12)*(delta+'Life Table Functions '!E75)</f>
        <v>5.9526179761496545</v>
      </c>
      <c r="C75" s="40">
        <f>$B75-AnnuitiesAnnual!C75*'Annuities-csly'!$B85</f>
        <v>5.3863232703986643</v>
      </c>
      <c r="D75" s="40">
        <f>$B75-AnnuitiesAnnual!D75*'Annuities-csly'!$B85</f>
        <v>5.8400849315552641</v>
      </c>
      <c r="E75" s="40">
        <f>$B75-AnnuitiesAnnual!E75*'Annuities-csly'!$B85</f>
        <v>5.945087946734124</v>
      </c>
      <c r="F75" s="40">
        <f>$B75-AnnuitiesAnnual!F75*'Annuities-csly'!$B85</f>
        <v>5.9525464879987799</v>
      </c>
      <c r="G75" s="40">
        <f>$B75-AnnuitiesAnnual!G75*'Annuities-csly'!$B85</f>
        <v>5.9526179557235563</v>
      </c>
      <c r="H75" s="36"/>
      <c r="I75" s="36"/>
      <c r="J75" s="36"/>
    </row>
    <row r="76" spans="1:10">
      <c r="A76" s="3">
        <f t="shared" si="2"/>
        <v>87</v>
      </c>
      <c r="B76" s="60">
        <f>AnnuitiesAnnual!B76-(1/2)-(1/12)*(delta+'Life Table Functions '!E76)</f>
        <v>5.6208314586266228</v>
      </c>
      <c r="C76" s="40">
        <f>$B76-AnnuitiesAnnual!C76*'Annuities-csly'!$B86</f>
        <v>5.1694945174980695</v>
      </c>
      <c r="D76" s="40">
        <f>$B76-AnnuitiesAnnual!D76*'Annuities-csly'!$B86</f>
        <v>5.5451627172569502</v>
      </c>
      <c r="E76" s="40">
        <f>$B76-AnnuitiesAnnual!E76*'Annuities-csly'!$B86</f>
        <v>5.617099010538837</v>
      </c>
      <c r="F76" s="40">
        <f>$B76-AnnuitiesAnnual!F76*'Annuities-csly'!$B86</f>
        <v>5.6208109550320051</v>
      </c>
      <c r="G76" s="40">
        <f>$B76-AnnuitiesAnnual!G76*'Annuities-csly'!$B86</f>
        <v>5.620831456431211</v>
      </c>
      <c r="H76" s="36"/>
      <c r="I76" s="36"/>
      <c r="J76" s="36"/>
    </row>
    <row r="77" spans="1:10">
      <c r="A77" s="3">
        <f t="shared" si="2"/>
        <v>88</v>
      </c>
      <c r="B77" s="60">
        <f>AnnuitiesAnnual!B77-(1/2)-(1/12)*(delta+'Life Table Functions '!E77)</f>
        <v>5.2961079126358204</v>
      </c>
      <c r="C77" s="40">
        <f>$B77-AnnuitiesAnnual!C77*'Annuities-csly'!$B87</f>
        <v>4.9436664014098231</v>
      </c>
      <c r="D77" s="40">
        <f>$B77-AnnuitiesAnnual!D77*'Annuities-csly'!$B87</f>
        <v>5.2472958876417435</v>
      </c>
      <c r="E77" s="40">
        <f>$B77-AnnuitiesAnnual!E77*'Annuities-csly'!$B87</f>
        <v>5.2943989118003394</v>
      </c>
      <c r="F77" s="40">
        <f>$B77-AnnuitiesAnnual!F77*'Annuities-csly'!$B87</f>
        <v>5.2961028367154377</v>
      </c>
      <c r="G77" s="40">
        <f>$B77-AnnuitiesAnnual!G77*'Annuities-csly'!$B87</f>
        <v>5.2961079124554864</v>
      </c>
      <c r="H77" s="36"/>
      <c r="I77" s="36"/>
      <c r="J77" s="36"/>
    </row>
    <row r="78" spans="1:10">
      <c r="A78" s="3">
        <f t="shared" si="2"/>
        <v>89</v>
      </c>
      <c r="B78" s="60">
        <f>AnnuitiesAnnual!B78-(1/2)-(1/12)*(delta+'Life Table Functions '!E78)</f>
        <v>4.9792711053248677</v>
      </c>
      <c r="C78" s="40">
        <f>$B78-AnnuitiesAnnual!C78*'Annuities-csly'!$B88</f>
        <v>4.7102211924250312</v>
      </c>
      <c r="D78" s="40">
        <f>$B78-AnnuitiesAnnual!D78*'Annuities-csly'!$B88</f>
        <v>4.9492098051187527</v>
      </c>
      <c r="E78" s="40">
        <f>$B78-AnnuitiesAnnual!E78*'Annuities-csly'!$B88</f>
        <v>4.9785551226232414</v>
      </c>
      <c r="F78" s="40">
        <f>$B78-AnnuitiesAnnual!F78*'Annuities-csly'!$B88</f>
        <v>4.979270039967159</v>
      </c>
      <c r="G78" s="40">
        <f>$B78-AnnuitiesAnnual!G78*'Annuities-csly'!$B88</f>
        <v>4.9792711053139147</v>
      </c>
      <c r="H78" s="36"/>
      <c r="I78" s="36"/>
      <c r="J78" s="36"/>
    </row>
    <row r="79" spans="1:10">
      <c r="A79" s="11">
        <f t="shared" si="2"/>
        <v>90</v>
      </c>
      <c r="B79" s="45">
        <f>AnnuitiesAnnual!B79-(1/2)-(1/12)*(delta+'Life Table Functions '!E79)</f>
        <v>4.6710948456996757</v>
      </c>
      <c r="C79" s="57">
        <f>$B79-AnnuitiesAnnual!C79*'Annuities-csly'!$B89</f>
        <v>4.4708087872099087</v>
      </c>
      <c r="D79" s="57">
        <f>$B79-AnnuitiesAnnual!D79*'Annuities-csly'!$B89</f>
        <v>4.6535157748590033</v>
      </c>
      <c r="E79" s="57">
        <f>$B79-AnnuitiesAnnual!E79*'Annuities-csly'!$B89</f>
        <v>4.670823312936017</v>
      </c>
      <c r="F79" s="57">
        <f>$B79-AnnuitiesAnnual!F79*'Annuities-csly'!$B89</f>
        <v>4.6710946599135461</v>
      </c>
      <c r="G79" s="57">
        <f>$B79-AnnuitiesAnnual!G79*'Annuities-csly'!$B89</f>
        <v>4.6710948456992014</v>
      </c>
      <c r="H79" s="36"/>
      <c r="I79" s="36"/>
      <c r="J79" s="36"/>
    </row>
    <row r="80" spans="1:10">
      <c r="A80" s="3">
        <f t="shared" si="2"/>
        <v>91</v>
      </c>
      <c r="B80" s="60">
        <f>AnnuitiesAnnual!B80-(1/2)-(1/12)*(delta+'Life Table Functions '!E80)</f>
        <v>4.3722937490992946</v>
      </c>
      <c r="C80" s="40">
        <f>$B80-AnnuitiesAnnual!C80*'Annuities-csly'!$B90</f>
        <v>4.2273103372672871</v>
      </c>
      <c r="D80" s="40">
        <f>$B80-AnnuitiesAnnual!D80*'Annuities-csly'!$B90</f>
        <v>4.3625923377512414</v>
      </c>
      <c r="E80" s="40">
        <f>$B80-AnnuitiesAnnual!E80*'Annuities-csly'!$B90</f>
        <v>4.3722016464101987</v>
      </c>
      <c r="F80" s="40">
        <f>$B80-AnnuitiesAnnual!F80*'Annuities-csly'!$B90</f>
        <v>4.3722937227830663</v>
      </c>
      <c r="G80" s="40">
        <f>$B80-AnnuitiesAnnual!G80*'Annuities-csly'!$B90</f>
        <v>4.3722937490992804</v>
      </c>
      <c r="H80" s="36"/>
      <c r="I80" s="36"/>
      <c r="J80" s="36"/>
    </row>
    <row r="81" spans="1:10">
      <c r="A81" s="3">
        <f t="shared" si="2"/>
        <v>92</v>
      </c>
      <c r="B81" s="60">
        <f>AnnuitiesAnnual!B81-(1/2)-(1/12)*(delta+'Life Table Functions '!E81)</f>
        <v>4.0835147738526132</v>
      </c>
      <c r="C81" s="40">
        <f>$B81-AnnuitiesAnnual!C81*'Annuities-csly'!$B91</f>
        <v>3.9817819240099923</v>
      </c>
      <c r="D81" s="40">
        <f>$B81-AnnuitiesAnnual!D81*'Annuities-csly'!$B91</f>
        <v>4.0784966835026619</v>
      </c>
      <c r="E81" s="40">
        <f>$B81-AnnuitiesAnnual!E81*'Annuities-csly'!$B91</f>
        <v>4.0834872077919817</v>
      </c>
      <c r="F81" s="40">
        <f>$B81-AnnuitiesAnnual!F81*'Annuities-csly'!$B91</f>
        <v>4.083514770900992</v>
      </c>
      <c r="G81" s="40">
        <f>$B81-AnnuitiesAnnual!G81*'Annuities-csly'!$B91</f>
        <v>4.0835147738526132</v>
      </c>
      <c r="H81" s="36"/>
      <c r="I81" s="36"/>
      <c r="J81" s="36"/>
    </row>
    <row r="82" spans="1:10">
      <c r="A82" s="3">
        <f t="shared" si="2"/>
        <v>93</v>
      </c>
      <c r="B82" s="60">
        <f>AnnuitiesAnnual!B82-(1/2)-(1/12)*(delta+'Life Table Functions '!E82)</f>
        <v>3.80532975716581</v>
      </c>
      <c r="C82" s="40">
        <f>$B82-AnnuitiesAnnual!C82*'Annuities-csly'!$B92</f>
        <v>3.7363799080068638</v>
      </c>
      <c r="D82" s="40">
        <f>$B82-AnnuitiesAnnual!D82*'Annuities-csly'!$B92</f>
        <v>3.802915693216748</v>
      </c>
      <c r="E82" s="40">
        <f>$B82-AnnuitiesAnnual!E82*'Annuities-csly'!$B92</f>
        <v>3.8053225871304601</v>
      </c>
      <c r="F82" s="40">
        <f>$B82-AnnuitiesAnnual!F82*'Annuities-csly'!$B92</f>
        <v>3.8053297569110773</v>
      </c>
      <c r="G82" s="40">
        <f>$B82-AnnuitiesAnnual!G82*'Annuities-csly'!$B92</f>
        <v>3.80532975716581</v>
      </c>
      <c r="H82" s="36"/>
      <c r="I82" s="36"/>
      <c r="J82" s="36"/>
    </row>
    <row r="83" spans="1:10">
      <c r="A83" s="3">
        <f t="shared" si="2"/>
        <v>94</v>
      </c>
      <c r="B83" s="60">
        <f>AnnuitiesAnnual!B83-(1/2)-(1/12)*(delta+'Life Table Functions '!E83)</f>
        <v>3.5382291561306816</v>
      </c>
      <c r="C83" s="40">
        <f>$B83-AnnuitiesAnnual!C83*'Annuities-csly'!$B93</f>
        <v>3.4932724133078414</v>
      </c>
      <c r="D83" s="40">
        <f>$B83-AnnuitiesAnnual!D83*'Annuities-csly'!$B93</f>
        <v>3.5371584023721305</v>
      </c>
      <c r="E83" s="40">
        <f>$B83-AnnuitiesAnnual!E83*'Annuities-csly'!$B93</f>
        <v>3.538227562885806</v>
      </c>
      <c r="F83" s="40">
        <f>$B83-AnnuitiesAnnual!F83*'Annuities-csly'!$B93</f>
        <v>3.5382291561143018</v>
      </c>
      <c r="G83" s="40">
        <f>$B83-AnnuitiesAnnual!G83*'Annuities-csly'!$B93</f>
        <v>3.5382291561306816</v>
      </c>
      <c r="H83" s="36"/>
      <c r="I83" s="36"/>
      <c r="J83" s="36"/>
    </row>
    <row r="84" spans="1:10">
      <c r="A84" s="3">
        <f t="shared" si="2"/>
        <v>95</v>
      </c>
      <c r="B84" s="60">
        <f>AnnuitiesAnnual!B84-(1/2)-(1/12)*(delta+'Life Table Functions '!E84)</f>
        <v>3.2826171688359964</v>
      </c>
      <c r="C84" s="40">
        <f>$B84-AnnuitiesAnnual!C84*'Annuities-csly'!$B94</f>
        <v>3.2545442678343948</v>
      </c>
      <c r="D84" s="40">
        <f>$B84-AnnuitiesAnnual!D84*'Annuities-csly'!$B94</f>
        <v>3.2821835445300267</v>
      </c>
      <c r="E84" s="40">
        <f>$B84-AnnuitiesAnnual!E84*'Annuities-csly'!$B94</f>
        <v>3.2826168721447955</v>
      </c>
      <c r="F84" s="40">
        <f>$B84-AnnuitiesAnnual!F84*'Annuities-csly'!$B94</f>
        <v>3.2826171688352397</v>
      </c>
      <c r="G84" s="40">
        <f>$B84-AnnuitiesAnnual!G84*'Annuities-csly'!$B94</f>
        <v>3.2826171688359964</v>
      </c>
      <c r="H84" s="36"/>
      <c r="I84" s="36"/>
      <c r="J84" s="36"/>
    </row>
    <row r="85" spans="1:10">
      <c r="A85" s="3">
        <f t="shared" si="2"/>
        <v>96</v>
      </c>
      <c r="B85" s="60">
        <f>AnnuitiesAnnual!B85-(1/2)-(1/12)*(delta+'Life Table Functions '!E85)</f>
        <v>3.0388083707263092</v>
      </c>
      <c r="C85" s="40">
        <f>$B85-AnnuitiesAnnual!C85*'Annuities-csly'!$B95</f>
        <v>3.0221049541619087</v>
      </c>
      <c r="D85" s="40">
        <f>$B85-AnnuitiesAnnual!D85*'Annuities-csly'!$B95</f>
        <v>3.0386497928114595</v>
      </c>
      <c r="E85" s="40">
        <f>$B85-AnnuitiesAnnual!E85*'Annuities-csly'!$B95</f>
        <v>3.0388083254163112</v>
      </c>
      <c r="F85" s="40">
        <f>$B85-AnnuitiesAnnual!F85*'Annuities-csly'!$B95</f>
        <v>3.0388083707262852</v>
      </c>
      <c r="G85" s="40">
        <f>$B85-AnnuitiesAnnual!G85*'Annuities-csly'!$B95</f>
        <v>3.0388083707263092</v>
      </c>
      <c r="H85" s="36"/>
      <c r="I85" s="36"/>
      <c r="J85" s="36"/>
    </row>
    <row r="86" spans="1:10">
      <c r="A86" s="3">
        <f t="shared" si="2"/>
        <v>97</v>
      </c>
      <c r="B86" s="60">
        <f>AnnuitiesAnnual!B86-(1/2)-(1/12)*(delta+'Life Table Functions '!E86)</f>
        <v>2.8070259539940676</v>
      </c>
      <c r="C86" s="40">
        <f>$B86-AnnuitiesAnnual!C86*'Annuities-csly'!$B96</f>
        <v>2.797609995277119</v>
      </c>
      <c r="D86" s="40">
        <f>$B86-AnnuitiesAnnual!D86*'Annuities-csly'!$B96</f>
        <v>2.8069742289610784</v>
      </c>
      <c r="E86" s="40">
        <f>$B86-AnnuitiesAnnual!E86*'Annuities-csly'!$B96</f>
        <v>2.8070259484556375</v>
      </c>
      <c r="F86" s="40">
        <f>$B86-AnnuitiesAnnual!F86*'Annuities-csly'!$B96</f>
        <v>2.8070259539940672</v>
      </c>
      <c r="G86" s="40">
        <f>$B86-AnnuitiesAnnual!G86*'Annuities-csly'!$B96</f>
        <v>2.8070259539940676</v>
      </c>
      <c r="H86" s="36"/>
      <c r="I86" s="36"/>
      <c r="J86" s="36"/>
    </row>
    <row r="87" spans="1:10">
      <c r="A87" s="3">
        <f t="shared" si="2"/>
        <v>98</v>
      </c>
      <c r="B87" s="60">
        <f>AnnuitiesAnnual!B87-(1/2)-(1/12)*(delta+'Life Table Functions '!E87)</f>
        <v>2.5874016048460118</v>
      </c>
      <c r="C87" s="40">
        <f>$B87-AnnuitiesAnnual!C87*'Annuities-csly'!$B97</f>
        <v>2.5824051137104505</v>
      </c>
      <c r="D87" s="40">
        <f>$B87-AnnuitiesAnnual!D87*'Annuities-csly'!$B97</f>
        <v>2.5873867647179858</v>
      </c>
      <c r="E87" s="40">
        <f>$B87-AnnuitiesAnnual!E87*'Annuities-csly'!$B97</f>
        <v>2.5874016043187806</v>
      </c>
      <c r="F87" s="40">
        <f>$B87-AnnuitiesAnnual!F87*'Annuities-csly'!$B97</f>
        <v>2.5874016048460118</v>
      </c>
      <c r="G87" s="40">
        <f>$B87-AnnuitiesAnnual!G87*'Annuities-csly'!$B97</f>
        <v>2.5874016048460118</v>
      </c>
      <c r="H87" s="36"/>
      <c r="I87" s="36"/>
      <c r="J87" s="36"/>
    </row>
    <row r="88" spans="1:10">
      <c r="A88" s="3">
        <f t="shared" si="2"/>
        <v>99</v>
      </c>
      <c r="B88" s="60">
        <f>AnnuitiesAnnual!B88-(1/2)-(1/12)*(delta+'Life Table Functions '!E88)</f>
        <v>2.3799769972922347</v>
      </c>
      <c r="C88" s="40">
        <f>$B88-AnnuitiesAnnual!C88*'Annuities-csly'!$B98</f>
        <v>2.3774992915149675</v>
      </c>
      <c r="D88" s="40">
        <f>$B88-AnnuitiesAnnual!D88*'Annuities-csly'!$B98</f>
        <v>2.3799733105510006</v>
      </c>
      <c r="E88" s="40">
        <f>$B88-AnnuitiesAnnual!E88*'Annuities-csly'!$B98</f>
        <v>2.3799769972543316</v>
      </c>
      <c r="F88" s="40">
        <f>$B88-AnnuitiesAnnual!F88*'Annuities-csly'!$B98</f>
        <v>2.3799769972922347</v>
      </c>
      <c r="G88" s="40">
        <f>$B88-AnnuitiesAnnual!G88*'Annuities-csly'!$B98</f>
        <v>2.3799769972922347</v>
      </c>
      <c r="H88" s="36"/>
      <c r="I88" s="36"/>
      <c r="J88" s="36"/>
    </row>
    <row r="89" spans="1:10">
      <c r="A89" s="11">
        <f t="shared" si="2"/>
        <v>100</v>
      </c>
      <c r="B89" s="45">
        <f>AnnuitiesAnnual!B89-(1/2)-(1/12)*(delta+'Life Table Functions '!E89)</f>
        <v>2.1847068252326896</v>
      </c>
      <c r="C89" s="57">
        <f>$B89-AnnuitiesAnnual!C89*'Annuities-csly'!$B99</f>
        <v>2.1835680047754402</v>
      </c>
      <c r="D89" s="57">
        <f>$B89-AnnuitiesAnnual!D89*'Annuities-csly'!$B99</f>
        <v>2.1847060460374177</v>
      </c>
      <c r="E89" s="57">
        <f>$B89-AnnuitiesAnnual!E89*'Annuities-csly'!$B99</f>
        <v>2.1847068252307018</v>
      </c>
      <c r="F89" s="57">
        <f>$B89-AnnuitiesAnnual!F89*'Annuities-csly'!$B99</f>
        <v>2.1847068252326896</v>
      </c>
      <c r="G89" s="57">
        <f>$B89-AnnuitiesAnnual!G89*'Annuities-csly'!$B99</f>
        <v>2.1847068252326896</v>
      </c>
      <c r="H89" s="36"/>
      <c r="I89" s="36"/>
      <c r="J89" s="36"/>
    </row>
    <row r="90" spans="1:10">
      <c r="A90" s="3">
        <f t="shared" si="2"/>
        <v>101</v>
      </c>
      <c r="B90" s="60">
        <f>AnnuitiesAnnual!B90-(1/2)-(1/12)*(delta+'Life Table Functions '!E90)</f>
        <v>2.0014632396383263</v>
      </c>
    </row>
    <row r="91" spans="1:10">
      <c r="A91" s="3">
        <f t="shared" si="2"/>
        <v>102</v>
      </c>
      <c r="B91" s="60">
        <f>AnnuitiesAnnual!B91-(1/2)-(1/12)*(delta+'Life Table Functions '!E91)</f>
        <v>1.8300415068855811</v>
      </c>
    </row>
    <row r="92" spans="1:10">
      <c r="A92" s="3">
        <f t="shared" si="2"/>
        <v>103</v>
      </c>
      <c r="B92" s="60">
        <f>AnnuitiesAnnual!B92-(1/2)-(1/12)*(delta+'Life Table Functions '!E92)</f>
        <v>1.6701666596649558</v>
      </c>
    </row>
    <row r="93" spans="1:10">
      <c r="A93" s="3">
        <f t="shared" si="2"/>
        <v>104</v>
      </c>
      <c r="B93" s="60">
        <f>AnnuitiesAnnual!B93-(1/2)-(1/12)*(delta+'Life Table Functions '!E93)</f>
        <v>1.5215008745012282</v>
      </c>
    </row>
    <row r="94" spans="1:10">
      <c r="A94" s="3">
        <f t="shared" si="2"/>
        <v>105</v>
      </c>
      <c r="B94" s="60">
        <f>AnnuitiesAnnual!B94-(1/2)-(1/12)*(delta+'Life Table Functions '!E94)</f>
        <v>1.3836512800677094</v>
      </c>
    </row>
    <row r="95" spans="1:10">
      <c r="A95" s="3">
        <f t="shared" si="2"/>
        <v>106</v>
      </c>
      <c r="B95" s="60">
        <f>AnnuitiesAnnual!B95-(1/2)-(1/12)*(delta+'Life Table Functions '!E95)</f>
        <v>1.2561778774547916</v>
      </c>
    </row>
    <row r="96" spans="1:10">
      <c r="A96" s="3">
        <f t="shared" si="2"/>
        <v>107</v>
      </c>
      <c r="B96" s="60">
        <f>AnnuitiesAnnual!B96-(1/2)-(1/12)*(delta+'Life Table Functions '!E96)</f>
        <v>1.1386012357431692</v>
      </c>
    </row>
    <row r="97" spans="1:2">
      <c r="A97" s="3">
        <f t="shared" si="2"/>
        <v>108</v>
      </c>
      <c r="B97" s="60">
        <f>AnnuitiesAnnual!B97-(1/2)-(1/12)*(delta+'Life Table Functions '!E97)</f>
        <v>1.0304096113266501</v>
      </c>
    </row>
    <row r="98" spans="1:2">
      <c r="A98" s="3">
        <f t="shared" si="2"/>
        <v>109</v>
      </c>
      <c r="B98" s="60">
        <f>AnnuitiesAnnual!B98-(1/2)-(1/12)*(delta+'Life Table Functions '!E98)</f>
        <v>0.93106512496825933</v>
      </c>
    </row>
    <row r="99" spans="1:2">
      <c r="A99" s="3">
        <f t="shared" si="2"/>
        <v>110</v>
      </c>
      <c r="B99" s="60">
        <f>AnnuitiesAnnual!B99-(1/2)-(1/12)*(delta+'Life Table Functions '!E99)</f>
        <v>0.84000861493409007</v>
      </c>
    </row>
    <row r="100" spans="1:2">
      <c r="A100" s="3">
        <f t="shared" si="2"/>
        <v>111</v>
      </c>
      <c r="B100" s="60">
        <f>AnnuitiesAnnual!B100-(1/2)-(1/12)*(delta+'Life Table Functions '!E100)</f>
        <v>0.75666276862101922</v>
      </c>
    </row>
    <row r="101" spans="1:2">
      <c r="A101" s="3">
        <f t="shared" si="2"/>
        <v>112</v>
      </c>
      <c r="B101" s="60">
        <f>AnnuitiesAnnual!B101-(1/2)-(1/12)*(delta+'Life Table Functions '!E101)</f>
        <v>0.68043312490580077</v>
      </c>
    </row>
    <row r="102" spans="1:2">
      <c r="A102" s="3">
        <f t="shared" si="2"/>
        <v>113</v>
      </c>
      <c r="B102" s="60">
        <f>AnnuitiesAnnual!B102-(1/2)-(1/12)*(delta+'Life Table Functions '!E102)</f>
        <v>0.61070654992703366</v>
      </c>
    </row>
    <row r="103" spans="1:2">
      <c r="A103" s="3">
        <f t="shared" si="2"/>
        <v>114</v>
      </c>
      <c r="B103" s="60">
        <f>AnnuitiesAnnual!B103-(1/2)-(1/12)*(delta+'Life Table Functions '!E103)</f>
        <v>0.5468468486209932</v>
      </c>
    </row>
    <row r="104" spans="1:2">
      <c r="A104" s="3">
        <f t="shared" si="2"/>
        <v>115</v>
      </c>
      <c r="B104" s="60">
        <f>AnnuitiesAnnual!B104-(1/2)-(1/12)*(delta+'Life Table Functions '!E104)</f>
        <v>0.48818732896017741</v>
      </c>
    </row>
    <row r="105" spans="1:2">
      <c r="A105" s="3">
        <f t="shared" ref="A105:A119" si="3">x</f>
        <v>116</v>
      </c>
      <c r="B105" s="60">
        <f>AnnuitiesAnnual!B105-(1/2)-(1/12)*(delta+'Life Table Functions '!E105)</f>
        <v>0.43402044790721994</v>
      </c>
    </row>
    <row r="106" spans="1:2">
      <c r="A106" s="3">
        <f t="shared" si="3"/>
        <v>117</v>
      </c>
      <c r="B106" s="60">
        <f>AnnuitiesAnnual!B106-(1/2)-(1/12)*(delta+'Life Table Functions '!E106)</f>
        <v>0.38358520262272439</v>
      </c>
    </row>
    <row r="107" spans="1:2">
      <c r="A107" s="3">
        <f t="shared" si="3"/>
        <v>118</v>
      </c>
      <c r="B107" s="60">
        <f>AnnuitiesAnnual!B107-(1/2)-(1/12)*(delta+'Life Table Functions '!E107)</f>
        <v>0.33605371638093379</v>
      </c>
    </row>
    <row r="108" spans="1:2">
      <c r="A108" s="3">
        <f t="shared" si="3"/>
        <v>119</v>
      </c>
      <c r="B108" s="60">
        <f>AnnuitiesAnnual!B108-(1/2)-(1/12)*(delta+'Life Table Functions '!E108)</f>
        <v>0.29051942669101349</v>
      </c>
    </row>
    <row r="109" spans="1:2">
      <c r="A109" s="3">
        <f t="shared" si="3"/>
        <v>120</v>
      </c>
      <c r="B109" s="60">
        <f>AnnuitiesAnnual!B109-(1/2)-(1/12)*(delta+'Life Table Functions '!E109)</f>
        <v>0.24599013409899456</v>
      </c>
    </row>
    <row r="110" spans="1:2">
      <c r="A110" s="3">
        <f t="shared" si="3"/>
        <v>121</v>
      </c>
      <c r="B110" s="60">
        <f>AnnuitiesAnnual!B110-(1/2)-(1/12)*(delta+'Life Table Functions '!E110)</f>
        <v>0.2013893884572468</v>
      </c>
    </row>
    <row r="111" spans="1:2">
      <c r="A111" s="3">
        <f t="shared" si="3"/>
        <v>122</v>
      </c>
      <c r="B111" s="60">
        <f>AnnuitiesAnnual!B111-(1/2)-(1/12)*(delta+'Life Table Functions '!E111)</f>
        <v>0.15556862550339007</v>
      </c>
    </row>
    <row r="112" spans="1:2">
      <c r="A112" s="3">
        <f t="shared" si="3"/>
        <v>123</v>
      </c>
      <c r="B112" s="60">
        <f>AnnuitiesAnnual!B112-(1/2)-(1/12)*(delta+'Life Table Functions '!E112)</f>
        <v>0.10732974117174615</v>
      </c>
    </row>
    <row r="113" spans="1:2">
      <c r="A113" s="3">
        <f t="shared" si="3"/>
        <v>124</v>
      </c>
      <c r="B113" s="60">
        <f>AnnuitiesAnnual!B113-(1/2)-(1/12)*(delta+'Life Table Functions '!E113)</f>
        <v>5.5453853216512972E-2</v>
      </c>
    </row>
    <row r="114" spans="1:2">
      <c r="A114" s="3">
        <f t="shared" si="3"/>
        <v>125</v>
      </c>
      <c r="B114" s="60">
        <f>AnnuitiesAnnual!B114-(1/2)-(1/12)*(delta+'Life Table Functions '!E114)</f>
        <v>-1.2716063465351146E-3</v>
      </c>
    </row>
    <row r="115" spans="1:2">
      <c r="A115" s="3">
        <f t="shared" si="3"/>
        <v>126</v>
      </c>
      <c r="B115" s="60">
        <f>AnnuitiesAnnual!B115-(1/2)-(1/12)*(delta+'Life Table Functions '!E115)</f>
        <v>-6.4036525533417876E-2</v>
      </c>
    </row>
    <row r="116" spans="1:2">
      <c r="A116" s="3">
        <f t="shared" si="3"/>
        <v>127</v>
      </c>
      <c r="B116" s="60">
        <f>AnnuitiesAnnual!B116-(1/2)-(1/12)*(delta+'Life Table Functions '!E116)</f>
        <v>-0.13400908288777669</v>
      </c>
    </row>
    <row r="117" spans="1:2">
      <c r="A117" s="3">
        <f t="shared" si="3"/>
        <v>128</v>
      </c>
      <c r="B117" s="60">
        <f>AnnuitiesAnnual!B117-(1/2)-(1/12)*(delta+'Life Table Functions '!E117)</f>
        <v>-0.21235532747818964</v>
      </c>
    </row>
    <row r="118" spans="1:2">
      <c r="A118" s="3">
        <f t="shared" si="3"/>
        <v>129</v>
      </c>
      <c r="B118" s="60">
        <f>AnnuitiesAnnual!B118-(1/2)-(1/12)*(delta+'Life Table Functions '!E118)</f>
        <v>-0.30027300495826137</v>
      </c>
    </row>
    <row r="119" spans="1:2">
      <c r="A119" s="3">
        <f t="shared" si="3"/>
        <v>130</v>
      </c>
      <c r="B119" s="60">
        <f>AnnuitiesAnnual!B119-(1/2)-(1/12)*(delta+'Life Table Functions '!E119)</f>
        <v>-0.39904284774978127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9"/>
  <sheetViews>
    <sheetView zoomScale="80" zoomScaleNormal="80" zoomScalePage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8" sqref="A8:L8"/>
    </sheetView>
  </sheetViews>
  <sheetFormatPr baseColWidth="10" defaultColWidth="11.1640625" defaultRowHeight="15"/>
  <cols>
    <col min="1" max="1" width="11.1640625" style="38"/>
    <col min="2" max="2" width="15" style="58" customWidth="1"/>
    <col min="3" max="6" width="15" style="38" customWidth="1"/>
    <col min="7" max="7" width="15" style="58" customWidth="1"/>
    <col min="8" max="11" width="15" style="38" customWidth="1"/>
    <col min="12" max="12" width="15" style="58" customWidth="1"/>
    <col min="13" max="16384" width="11.1640625" style="38"/>
  </cols>
  <sheetData>
    <row r="1" spans="1:12" ht="16">
      <c r="A1" s="1" t="s">
        <v>78</v>
      </c>
      <c r="D1" s="58" t="s">
        <v>18</v>
      </c>
    </row>
    <row r="2" spans="1:12" ht="16">
      <c r="A2" s="1" t="s">
        <v>17</v>
      </c>
      <c r="D2" s="65">
        <f>i</f>
        <v>0.05</v>
      </c>
    </row>
    <row r="3" spans="1:12">
      <c r="A3" s="3"/>
    </row>
    <row r="4" spans="1:12">
      <c r="A4" s="3"/>
    </row>
    <row r="5" spans="1:12">
      <c r="A5" s="3"/>
    </row>
    <row r="6" spans="1:12">
      <c r="A6" s="3"/>
    </row>
    <row r="7" spans="1:12">
      <c r="A7" s="3"/>
    </row>
    <row r="8" spans="1:12" s="39" customFormat="1" ht="30.5" customHeight="1">
      <c r="A8" s="74" t="s">
        <v>4</v>
      </c>
      <c r="B8" s="75" t="s">
        <v>28</v>
      </c>
      <c r="C8" s="75" t="s">
        <v>46</v>
      </c>
      <c r="D8" s="75" t="s">
        <v>47</v>
      </c>
      <c r="E8" s="75" t="s">
        <v>48</v>
      </c>
      <c r="F8" s="75" t="s">
        <v>49</v>
      </c>
      <c r="G8" s="75" t="s">
        <v>50</v>
      </c>
      <c r="H8" s="75" t="s">
        <v>51</v>
      </c>
      <c r="I8" s="75" t="s">
        <v>52</v>
      </c>
      <c r="J8" s="75" t="s">
        <v>53</v>
      </c>
      <c r="K8" s="75" t="s">
        <v>54</v>
      </c>
      <c r="L8" s="75" t="s">
        <v>55</v>
      </c>
    </row>
    <row r="9" spans="1:12">
      <c r="A9" s="11">
        <f t="shared" ref="A9:A40" si="0">x</f>
        <v>20</v>
      </c>
      <c r="B9" s="47">
        <f>1-d*AnnuitiesAnnual!B9</f>
        <v>4.9219342836818947E-2</v>
      </c>
      <c r="C9" s="57">
        <f>1-d*AnnuitiesAnnual!H9</f>
        <v>0.61432649071262835</v>
      </c>
      <c r="D9" s="46">
        <f>1-d*AnnuitiesAnnual!I9</f>
        <v>0.49123841264162493</v>
      </c>
      <c r="E9" s="46">
        <f>1-d*AnnuitiesAnnual!J9</f>
        <v>0.39479276632413207</v>
      </c>
      <c r="F9" s="46">
        <f>1-d*AnnuitiesAnnual!K9</f>
        <v>0.31915567598380024</v>
      </c>
      <c r="G9" s="46">
        <f>1-d*AnnuitiesAnnual!L9</f>
        <v>0.25974432124215108</v>
      </c>
      <c r="H9" s="57">
        <f>C9-AnnuitiesAnnual!C9</f>
        <v>2.0874552921998912E-3</v>
      </c>
      <c r="I9" s="46">
        <f>D9-AnnuitiesAnnual!D9</f>
        <v>1.2353426047538418E-2</v>
      </c>
      <c r="J9" s="46">
        <f>E9-AnnuitiesAnnual!E9</f>
        <v>2.0397325993753879E-2</v>
      </c>
      <c r="K9" s="46">
        <f>F9-AnnuitiesAnnual!F9</f>
        <v>2.6705720515966036E-2</v>
      </c>
      <c r="L9" s="46">
        <f>G9-AnnuitiesAnnual!G9</f>
        <v>3.1660832659003851E-2</v>
      </c>
    </row>
    <row r="10" spans="1:12">
      <c r="A10" s="3">
        <f t="shared" si="0"/>
        <v>21</v>
      </c>
      <c r="B10" s="66">
        <f>1-d*AnnuitiesAnnual!B10</f>
        <v>5.1443513258928708E-2</v>
      </c>
      <c r="C10" s="40">
        <f>1-d*AnnuitiesAnnual!H10</f>
        <v>0.6143345863380848</v>
      </c>
      <c r="D10" s="40">
        <f>1-d*AnnuitiesAnnual!I10</f>
        <v>0.4916958153830342</v>
      </c>
      <c r="E10" s="40">
        <f>1-d*AnnuitiesAnnual!J10</f>
        <v>0.39558884653677973</v>
      </c>
      <c r="F10" s="40">
        <f>1-d*AnnuitiesAnnual!K10</f>
        <v>0.32019872917332515</v>
      </c>
      <c r="G10" s="62">
        <f>1-d*AnnuitiesAnnual!L10</f>
        <v>0.26095557753718901</v>
      </c>
      <c r="H10" s="40">
        <f>C10-AnnuitiesAnnual!C10</f>
        <v>2.1358504919297694E-3</v>
      </c>
      <c r="I10" s="40">
        <f>D10-AnnuitiesAnnual!D10</f>
        <v>1.2878659269002835E-2</v>
      </c>
      <c r="J10" s="40">
        <f>E10-AnnuitiesAnnual!E10</f>
        <v>2.1297357372540182E-2</v>
      </c>
      <c r="K10" s="40">
        <f>F10-AnnuitiesAnnual!F10</f>
        <v>2.7901317997794051E-2</v>
      </c>
      <c r="L10" s="62">
        <f>G10-AnnuitiesAnnual!G10</f>
        <v>3.3090850185876985E-2</v>
      </c>
    </row>
    <row r="11" spans="1:12">
      <c r="A11" s="3">
        <f t="shared" si="0"/>
        <v>22</v>
      </c>
      <c r="B11" s="66">
        <f>1-d*AnnuitiesAnnual!B11</f>
        <v>5.3775994099345859E-2</v>
      </c>
      <c r="C11" s="40">
        <f>1-d*AnnuitiesAnnual!H11</f>
        <v>0.61434368548216112</v>
      </c>
      <c r="D11" s="40">
        <f>1-d*AnnuitiesAnnual!I11</f>
        <v>0.49217375058798574</v>
      </c>
      <c r="E11" s="40">
        <f>1-d*AnnuitiesAnnual!J11</f>
        <v>0.39641923263273982</v>
      </c>
      <c r="F11" s="40">
        <f>1-d*AnnuitiesAnnual!K11</f>
        <v>0.32128477881321504</v>
      </c>
      <c r="G11" s="62">
        <f>1-d*AnnuitiesAnnual!L11</f>
        <v>0.26221377959524161</v>
      </c>
      <c r="H11" s="40">
        <f>C11-AnnuitiesAnnual!C11</f>
        <v>2.1902431910617581E-3</v>
      </c>
      <c r="I11" s="40">
        <f>D11-AnnuitiesAnnual!D11</f>
        <v>1.3432824465030302E-2</v>
      </c>
      <c r="J11" s="40">
        <f>E11-AnnuitiesAnnual!E11</f>
        <v>2.2244550127272944E-2</v>
      </c>
      <c r="K11" s="40">
        <f>F11-AnnuitiesAnnual!F11</f>
        <v>2.9158732444493185E-2</v>
      </c>
      <c r="L11" s="62">
        <f>G11-AnnuitiesAnnual!G11</f>
        <v>3.4594689418832786E-2</v>
      </c>
    </row>
    <row r="12" spans="1:12">
      <c r="A12" s="3">
        <f t="shared" si="0"/>
        <v>23</v>
      </c>
      <c r="B12" s="66">
        <f>1-d*AnnuitiesAnnual!B12</f>
        <v>5.6221816729386753E-2</v>
      </c>
      <c r="C12" s="40">
        <f>1-d*AnnuitiesAnnual!H12</f>
        <v>0.61435391249191884</v>
      </c>
      <c r="D12" s="40">
        <f>1-d*AnnuitiesAnnual!I12</f>
        <v>0.49267297726599013</v>
      </c>
      <c r="E12" s="40">
        <f>1-d*AnnuitiesAnnual!J12</f>
        <v>0.39728501133498273</v>
      </c>
      <c r="F12" s="40">
        <f>1-d*AnnuitiesAnnual!K12</f>
        <v>0.32241493906960683</v>
      </c>
      <c r="G12" s="62">
        <f>1-d*AnnuitiesAnnual!L12</f>
        <v>0.26351976204061545</v>
      </c>
      <c r="H12" s="40">
        <f>C12-AnnuitiesAnnual!C12</f>
        <v>2.2513761566108625E-3</v>
      </c>
      <c r="I12" s="40">
        <f>D12-AnnuitiesAnnual!D12</f>
        <v>1.4017719166285969E-2</v>
      </c>
      <c r="J12" s="40">
        <f>E12-AnnuitiesAnnual!E12</f>
        <v>2.3241576001832909E-2</v>
      </c>
      <c r="K12" s="40">
        <f>F12-AnnuitiesAnnual!F12</f>
        <v>3.0481386821809675E-2</v>
      </c>
      <c r="L12" s="62">
        <f>G12-AnnuitiesAnnual!G12</f>
        <v>3.6176451979321622E-2</v>
      </c>
    </row>
    <row r="13" spans="1:12">
      <c r="A13" s="3">
        <f t="shared" si="0"/>
        <v>24</v>
      </c>
      <c r="B13" s="66">
        <f>1-d*AnnuitiesAnnual!B13</f>
        <v>5.8786216988058637E-2</v>
      </c>
      <c r="C13" s="40">
        <f>1-d*AnnuitiesAnnual!H13</f>
        <v>0.61436540710995757</v>
      </c>
      <c r="D13" s="40">
        <f>1-d*AnnuitiesAnnual!I13</f>
        <v>0.49319426420256596</v>
      </c>
      <c r="E13" s="40">
        <f>1-d*AnnuitiesAnnual!J13</f>
        <v>0.39818725725589654</v>
      </c>
      <c r="F13" s="40">
        <f>1-d*AnnuitiesAnnual!K13</f>
        <v>0.3235902723935693</v>
      </c>
      <c r="G13" s="62">
        <f>1-d*AnnuitiesAnnual!L13</f>
        <v>0.2648742503705136</v>
      </c>
      <c r="H13" s="40">
        <f>C13-AnnuitiesAnnual!C13</f>
        <v>2.3200840157621139E-3</v>
      </c>
      <c r="I13" s="40">
        <f>D13-AnnuitiesAnnual!D13</f>
        <v>1.4635278662114448E-2</v>
      </c>
      <c r="J13" s="40">
        <f>E13-AnnuitiesAnnual!E13</f>
        <v>2.4291288791603693E-2</v>
      </c>
      <c r="K13" s="40">
        <f>F13-AnnuitiesAnnual!F13</f>
        <v>3.1872932131492615E-2</v>
      </c>
      <c r="L13" s="62">
        <f>G13-AnnuitiesAnnual!G13</f>
        <v>3.7840518330015782E-2</v>
      </c>
    </row>
    <row r="14" spans="1:12">
      <c r="A14" s="3">
        <f t="shared" si="0"/>
        <v>25</v>
      </c>
      <c r="B14" s="66">
        <f>1-d*AnnuitiesAnnual!B14</f>
        <v>6.1474639905269579E-2</v>
      </c>
      <c r="C14" s="40">
        <f>1-d*AnnuitiesAnnual!H14</f>
        <v>0.61437832637727752</v>
      </c>
      <c r="D14" s="40">
        <f>1-d*AnnuitiesAnnual!I14</f>
        <v>0.49373838788624025</v>
      </c>
      <c r="E14" s="40">
        <f>1-d*AnnuitiesAnnual!J14</f>
        <v>0.3991270262052764</v>
      </c>
      <c r="F14" s="40">
        <f>1-d*AnnuitiesAnnual!K14</f>
        <v>0.32481177761326441</v>
      </c>
      <c r="G14" s="62">
        <f>1-d*AnnuitiesAnnual!L14</f>
        <v>0.26627784397547927</v>
      </c>
      <c r="H14" s="40">
        <f>C14-AnnuitiesAnnual!C14</f>
        <v>2.3973045826041206E-3</v>
      </c>
      <c r="I14" s="40">
        <f>D14-AnnuitiesAnnual!D14</f>
        <v>1.5287589588691808E-2</v>
      </c>
      <c r="J14" s="40">
        <f>E14-AnnuitiesAnnual!E14</f>
        <v>2.5396741102991338E-2</v>
      </c>
      <c r="K14" s="40">
        <f>F14-AnnuitiesAnnual!F14</f>
        <v>3.3337268482491411E-2</v>
      </c>
      <c r="L14" s="62">
        <f>G14-AnnuitiesAnnual!G14</f>
        <v>3.9591574449122285E-2</v>
      </c>
    </row>
    <row r="15" spans="1:12">
      <c r="A15" s="3">
        <f t="shared" si="0"/>
        <v>26</v>
      </c>
      <c r="B15" s="66">
        <f>1-d*AnnuitiesAnnual!B15</f>
        <v>6.4292744050944317E-2</v>
      </c>
      <c r="C15" s="40">
        <f>1-d*AnnuitiesAnnual!H15</f>
        <v>0.61439284677046735</v>
      </c>
      <c r="D15" s="40">
        <f>1-d*AnnuitiesAnnual!I15</f>
        <v>0.49430613017793679</v>
      </c>
      <c r="E15" s="40">
        <f>1-d*AnnuitiesAnnual!J15</f>
        <v>0.4001053477956964</v>
      </c>
      <c r="F15" s="40">
        <f>1-d*AnnuitiesAnnual!K15</f>
        <v>0.32608037701591874</v>
      </c>
      <c r="G15" s="62">
        <f>1-d*AnnuitiesAnnual!L15</f>
        <v>0.26773099826429159</v>
      </c>
      <c r="H15" s="40">
        <f>C15-AnnuitiesAnnual!C15</f>
        <v>2.4840915725619084E-3</v>
      </c>
      <c r="I15" s="40">
        <f>D15-AnnuitiesAnnual!D15</f>
        <v>1.5976905146752707E-2</v>
      </c>
      <c r="J15" s="40">
        <f>E15-AnnuitiesAnnual!E15</f>
        <v>2.6561203154826796E-2</v>
      </c>
      <c r="K15" s="40">
        <f>F15-AnnuitiesAnnual!F15</f>
        <v>3.4878568796153642E-2</v>
      </c>
      <c r="L15" s="62">
        <f>G15-AnnuitiesAnnual!G15</f>
        <v>4.1434641874052408E-2</v>
      </c>
    </row>
    <row r="16" spans="1:12">
      <c r="A16" s="3">
        <f t="shared" si="0"/>
        <v>27</v>
      </c>
      <c r="B16" s="66">
        <f>1-d*AnnuitiesAnnual!B16</f>
        <v>6.7246405428664113E-2</v>
      </c>
      <c r="C16" s="40">
        <f>1-d*AnnuitiesAnnual!H16</f>
        <v>0.61440916660185074</v>
      </c>
      <c r="D16" s="40">
        <f>1-d*AnnuitiesAnnual!I16</f>
        <v>0.49489827571854528</v>
      </c>
      <c r="E16" s="40">
        <f>1-d*AnnuitiesAnnual!J16</f>
        <v>0.40112321733227874</v>
      </c>
      <c r="F16" s="40">
        <f>1-d*AnnuitiesAnnual!K16</f>
        <v>0.32739690245273834</v>
      </c>
      <c r="G16" s="62">
        <f>1-d*AnnuitiesAnnual!L16</f>
        <v>0.26923400610406711</v>
      </c>
      <c r="H16" s="40">
        <f>C16-AnnuitiesAnnual!C16</f>
        <v>2.5816288721897118E-3</v>
      </c>
      <c r="I16" s="40">
        <f>D16-AnnuitiesAnnual!D16</f>
        <v>1.6705662164338497E-2</v>
      </c>
      <c r="J16" s="40">
        <f>E16-AnnuitiesAnnual!E16</f>
        <v>2.7788183906345243E-2</v>
      </c>
      <c r="K16" s="40">
        <f>F16-AnnuitiesAnnual!F16</f>
        <v>3.6501305515344418E-2</v>
      </c>
      <c r="L16" s="62">
        <f>G16-AnnuitiesAnnual!G16</f>
        <v>4.3375111562013124E-2</v>
      </c>
    </row>
    <row r="17" spans="1:12">
      <c r="A17" s="3">
        <f t="shared" si="0"/>
        <v>28</v>
      </c>
      <c r="B17" s="66">
        <f>1-d*AnnuitiesAnnual!B17</f>
        <v>7.034172082282264E-2</v>
      </c>
      <c r="C17" s="40">
        <f>1-d*AnnuitiesAnnual!H17</f>
        <v>0.61442750871465246</v>
      </c>
      <c r="D17" s="40">
        <f>1-d*AnnuitiesAnnual!I17</f>
        <v>0.49551560907584147</v>
      </c>
      <c r="E17" s="40">
        <f>1-d*AnnuitiesAnnual!J17</f>
        <v>0.40218158698745499</v>
      </c>
      <c r="F17" s="40">
        <f>1-d*AnnuitiesAnnual!K17</f>
        <v>0.32876208053580425</v>
      </c>
      <c r="G17" s="62">
        <f>1-d*AnnuitiesAnnual!L17</f>
        <v>0.27078697887570891</v>
      </c>
      <c r="H17" s="40">
        <f>C17-AnnuitiesAnnual!C17</f>
        <v>2.691246551605575E-3</v>
      </c>
      <c r="I17" s="40">
        <f>D17-AnnuitiesAnnual!D17</f>
        <v>1.747650024887043E-2</v>
      </c>
      <c r="J17" s="40">
        <f>E17-AnnuitiesAnnual!E17</f>
        <v>2.9081454835875542E-2</v>
      </c>
      <c r="K17" s="40">
        <f>F17-AnnuitiesAnnual!F17</f>
        <v>3.8210280735662294E-2</v>
      </c>
      <c r="L17" s="62">
        <f>G17-AnnuitiesAnnual!G17</f>
        <v>4.5418782061205559E-2</v>
      </c>
    </row>
    <row r="18" spans="1:12">
      <c r="A18" s="3">
        <f t="shared" si="0"/>
        <v>29</v>
      </c>
      <c r="B18" s="66">
        <f>1-d*AnnuitiesAnnual!B18</f>
        <v>7.3585010497873138E-2</v>
      </c>
      <c r="C18" s="40">
        <f>1-d*AnnuitiesAnnual!H18</f>
        <v>0.61444812350908751</v>
      </c>
      <c r="D18" s="40">
        <f>1-d*AnnuitiesAnnual!I18</f>
        <v>0.49615891163894044</v>
      </c>
      <c r="E18" s="40">
        <f>1-d*AnnuitiesAnnual!J18</f>
        <v>0.40328135627918493</v>
      </c>
      <c r="F18" s="40">
        <f>1-d*AnnuitiesAnnual!K18</f>
        <v>0.33017651704184137</v>
      </c>
      <c r="G18" s="62">
        <f>1-d*AnnuitiesAnnual!L18</f>
        <v>0.27238982755599972</v>
      </c>
      <c r="H18" s="40">
        <f>C18-AnnuitiesAnnual!C18</f>
        <v>2.8144388286174271E-3</v>
      </c>
      <c r="I18" s="40">
        <f>D18-AnnuitiesAnnual!D18</f>
        <v>1.8292283305288926E-2</v>
      </c>
      <c r="J18" s="40">
        <f>E18-AnnuitiesAnnual!E18</f>
        <v>3.0445076738470633E-2</v>
      </c>
      <c r="K18" s="40">
        <f>F18-AnnuitiesAnnual!F18</f>
        <v>4.0010660229294726E-2</v>
      </c>
      <c r="L18" s="62">
        <f>G18-AnnuitiesAnnual!G18</f>
        <v>4.7571902531470339E-2</v>
      </c>
    </row>
    <row r="19" spans="1:12">
      <c r="A19" s="11">
        <f t="shared" si="0"/>
        <v>30</v>
      </c>
      <c r="B19" s="47">
        <f>1-d*AnnuitiesAnnual!B19</f>
        <v>7.6982820136996533E-2</v>
      </c>
      <c r="C19" s="57">
        <f>1-d*AnnuitiesAnnual!H19</f>
        <v>0.614471292339546</v>
      </c>
      <c r="D19" s="46">
        <f>1-d*AnnuitiesAnnual!I19</f>
        <v>0.49682895827746598</v>
      </c>
      <c r="E19" s="46">
        <f>1-d*AnnuitiesAnnual!J19</f>
        <v>0.40442336189414041</v>
      </c>
      <c r="F19" s="46">
        <f>1-d*AnnuitiesAnnual!K19</f>
        <v>0.33164068069561548</v>
      </c>
      <c r="G19" s="46">
        <f>1-d*AnnuitiesAnnual!L19</f>
        <v>0.27404224437457481</v>
      </c>
      <c r="H19" s="57">
        <f>C19-AnnuitiesAnnual!C19</f>
        <v>2.952884217662044E-3</v>
      </c>
      <c r="I19" s="46">
        <f>D19-AnnuitiesAnnual!D19</f>
        <v>1.9156123733345576E-2</v>
      </c>
      <c r="J19" s="46">
        <f>E19-AnnuitiesAnnual!E19</f>
        <v>3.1883429959678078E-2</v>
      </c>
      <c r="K19" s="46">
        <f>F19-AnnuitiesAnnual!F19</f>
        <v>4.1908011888076635E-2</v>
      </c>
      <c r="L19" s="46">
        <f>G19-AnnuitiesAnnual!G19</f>
        <v>4.984122119473805E-2</v>
      </c>
    </row>
    <row r="20" spans="1:12">
      <c r="A20" s="3">
        <f t="shared" si="0"/>
        <v>31</v>
      </c>
      <c r="B20" s="66">
        <f>1-d*AnnuitiesAnnual!B20</f>
        <v>8.0541921895425084E-2</v>
      </c>
      <c r="C20" s="40">
        <f>1-d*AnnuitiesAnnual!H20</f>
        <v>0.61449733132779993</v>
      </c>
      <c r="D20" s="40">
        <f>1-d*AnnuitiesAnnual!I20</f>
        <v>0.49752651379398294</v>
      </c>
      <c r="E20" s="40">
        <f>1-d*AnnuitiesAnnual!J20</f>
        <v>0.40560836692665991</v>
      </c>
      <c r="F20" s="40">
        <f>1-d*AnnuitiesAnnual!K20</f>
        <v>0.33315488657791392</v>
      </c>
      <c r="G20" s="62">
        <f>1-d*AnnuitiesAnnual!L20</f>
        <v>0.27574368576117914</v>
      </c>
      <c r="H20" s="40">
        <f>C20-AnnuitiesAnnual!C20</f>
        <v>3.1084681232562694E-3</v>
      </c>
      <c r="I20" s="40">
        <f>D20-AnnuitiesAnnual!D20</f>
        <v>2.0071409657692885E-2</v>
      </c>
      <c r="J20" s="40">
        <f>E20-AnnuitiesAnnual!E20</f>
        <v>3.3401248536637229E-2</v>
      </c>
      <c r="K20" s="40">
        <f>F20-AnnuitiesAnnual!F20</f>
        <v>4.3908349171091765E-2</v>
      </c>
      <c r="L20" s="62">
        <f>G20-AnnuitiesAnnual!G20</f>
        <v>5.223403982974284E-2</v>
      </c>
    </row>
    <row r="21" spans="1:12">
      <c r="A21" s="3">
        <f t="shared" si="0"/>
        <v>32</v>
      </c>
      <c r="B21" s="66">
        <f>1-d*AnnuitiesAnnual!B21</f>
        <v>8.4269314430732822E-2</v>
      </c>
      <c r="C21" s="40">
        <f>1-d*AnnuitiesAnnual!H21</f>
        <v>0.61452659564244705</v>
      </c>
      <c r="D21" s="40">
        <f>1-d*AnnuitiesAnnual!I21</f>
        <v>0.49825232921245166</v>
      </c>
      <c r="E21" s="40">
        <f>1-d*AnnuitiesAnnual!J21</f>
        <v>0.4068370496410465</v>
      </c>
      <c r="F21" s="40">
        <f>1-d*AnnuitiesAnnual!K21</f>
        <v>0.33471927949230484</v>
      </c>
      <c r="G21" s="62">
        <f>1-d*AnnuitiesAnnual!L21</f>
        <v>0.27749335750091086</v>
      </c>
      <c r="H21" s="40">
        <f>C21-AnnuitiesAnnual!C21</f>
        <v>3.2833081669282338E-3</v>
      </c>
      <c r="I21" s="40">
        <f>D21-AnnuitiesAnnual!D21</f>
        <v>2.1041835589504454E-2</v>
      </c>
      <c r="J21" s="40">
        <f>E21-AnnuitiesAnnual!E21</f>
        <v>3.5003658776655289E-2</v>
      </c>
      <c r="K21" s="40">
        <f>F21-AnnuitiesAnnual!F21</f>
        <v>4.6018180202275605E-2</v>
      </c>
      <c r="L21" s="62">
        <f>G21-AnnuitiesAnnual!G21</f>
        <v>5.4758274946955898E-2</v>
      </c>
    </row>
    <row r="22" spans="1:12">
      <c r="A22" s="3">
        <f t="shared" si="0"/>
        <v>33</v>
      </c>
      <c r="B22" s="66">
        <f>1-d*AnnuitiesAnnual!B22</f>
        <v>8.817222175862871E-2</v>
      </c>
      <c r="C22" s="40">
        <f>1-d*AnnuitiesAnnual!H22</f>
        <v>0.6145594843006702</v>
      </c>
      <c r="D22" s="40">
        <f>1-d*AnnuitiesAnnual!I22</f>
        <v>0.499007137963006</v>
      </c>
      <c r="E22" s="40">
        <f>1-d*AnnuitiesAnnual!J22</f>
        <v>0.40810999191043984</v>
      </c>
      <c r="F22" s="40">
        <f>1-d*AnnuitiesAnnual!K22</f>
        <v>0.33633381773416138</v>
      </c>
      <c r="G22" s="62">
        <f>1-d*AnnuitiesAnnual!L22</f>
        <v>0.27929020325767195</v>
      </c>
      <c r="H22" s="40">
        <f>C22-AnnuitiesAnnual!C22</f>
        <v>3.479782568720835E-3</v>
      </c>
      <c r="I22" s="40">
        <f>D22-AnnuitiesAnnual!D22</f>
        <v>2.2071436968170099E-2</v>
      </c>
      <c r="J22" s="40">
        <f>E22-AnnuitiesAnnual!E22</f>
        <v>3.6696222867084849E-2</v>
      </c>
      <c r="K22" s="40">
        <f>F22-AnnuitiesAnnual!F22</f>
        <v>4.8244563222723913E-2</v>
      </c>
      <c r="L22" s="62">
        <f>G22-AnnuitiesAnnual!G22</f>
        <v>5.7422526281502878E-2</v>
      </c>
    </row>
    <row r="23" spans="1:12">
      <c r="A23" s="3">
        <f t="shared" si="0"/>
        <v>34</v>
      </c>
      <c r="B23" s="66">
        <f>1-d*AnnuitiesAnnual!B23</f>
        <v>9.2258090768232437E-2</v>
      </c>
      <c r="C23" s="40">
        <f>1-d*AnnuitiesAnnual!H23</f>
        <v>0.6145964455548929</v>
      </c>
      <c r="D23" s="40">
        <f>1-d*AnnuitiesAnnual!I23</f>
        <v>0.49979165204487785</v>
      </c>
      <c r="E23" s="40">
        <f>1-d*AnnuitiesAnnual!J23</f>
        <v>0.40942766754165627</v>
      </c>
      <c r="F23" s="40">
        <f>1-d*AnnuitiesAnnual!K23</f>
        <v>0.33799825783817872</v>
      </c>
      <c r="G23" s="62">
        <f>1-d*AnnuitiesAnnual!L23</f>
        <v>0.28113289791405272</v>
      </c>
      <c r="H23" s="40">
        <f>C23-AnnuitiesAnnual!C23</f>
        <v>3.7005619395071854E-3</v>
      </c>
      <c r="I23" s="40">
        <f>D23-AnnuitiesAnnual!D23</f>
        <v>2.3164629086350086E-2</v>
      </c>
      <c r="J23" s="40">
        <f>E23-AnnuitiesAnnual!E23</f>
        <v>3.8484988178094259E-2</v>
      </c>
      <c r="K23" s="40">
        <f>F23-AnnuitiesAnnual!F23</f>
        <v>5.0595169157658937E-2</v>
      </c>
      <c r="L23" s="62">
        <f>G23-AnnuitiesAnnual!G23</f>
        <v>6.0236153214618504E-2</v>
      </c>
    </row>
    <row r="24" spans="1:12">
      <c r="A24" s="3">
        <f t="shared" si="0"/>
        <v>35</v>
      </c>
      <c r="B24" s="66">
        <f>1-d*AnnuitiesAnnual!B24</f>
        <v>9.6534587215494683E-2</v>
      </c>
      <c r="C24" s="40">
        <f>1-d*AnnuitiesAnnual!H24</f>
        <v>0.61463798293409622</v>
      </c>
      <c r="D24" s="40">
        <f>1-d*AnnuitiesAnnual!I24</f>
        <v>0.50060655827541423</v>
      </c>
      <c r="E24" s="40">
        <f>1-d*AnnuitiesAnnual!J24</f>
        <v>0.4107904307638548</v>
      </c>
      <c r="F24" s="40">
        <f>1-d*AnnuitiesAnnual!K24</f>
        <v>0.3397121410404218</v>
      </c>
      <c r="G24" s="62">
        <f>1-d*AnnuitiesAnnual!L24</f>
        <v>0.28301984751424658</v>
      </c>
      <c r="H24" s="40">
        <f>C24-AnnuitiesAnnual!C24</f>
        <v>3.9486448786495432E-3</v>
      </c>
      <c r="I24" s="40">
        <f>D24-AnnuitiesAnnual!D24</f>
        <v>2.4326250961299534E-2</v>
      </c>
      <c r="J24" s="40">
        <f>E24-AnnuitiesAnnual!E24</f>
        <v>4.0376542990693043E-2</v>
      </c>
      <c r="K24" s="40">
        <f>F24-AnnuitiesAnnual!F24</f>
        <v>5.3078352104697801E-2</v>
      </c>
      <c r="L24" s="62">
        <f>G24-AnnuitiesAnnual!G24</f>
        <v>6.3209359665607201E-2</v>
      </c>
    </row>
    <row r="25" spans="1:12">
      <c r="A25" s="3">
        <f t="shared" si="0"/>
        <v>36</v>
      </c>
      <c r="B25" s="66">
        <f>1-d*AnnuitiesAnnual!B25</f>
        <v>0.10100958999743681</v>
      </c>
      <c r="C25" s="40">
        <f>1-d*AnnuitiesAnnual!H25</f>
        <v>0.61468466201749172</v>
      </c>
      <c r="D25" s="40">
        <f>1-d*AnnuitiesAnnual!I25</f>
        <v>0.50145251476465358</v>
      </c>
      <c r="E25" s="40">
        <f>1-d*AnnuitiesAnnual!J25</f>
        <v>0.41219850524168344</v>
      </c>
      <c r="F25" s="40">
        <f>1-d*AnnuitiesAnnual!K25</f>
        <v>0.34147478238175477</v>
      </c>
      <c r="G25" s="62">
        <f>1-d*AnnuitiesAnnual!L25</f>
        <v>0.28494919798950935</v>
      </c>
      <c r="H25" s="40">
        <f>C25-AnnuitiesAnnual!C25</f>
        <v>4.2273978130324963E-3</v>
      </c>
      <c r="I25" s="40">
        <f>D25-AnnuitiesAnnual!D25</f>
        <v>2.5561614779763375E-2</v>
      </c>
      <c r="J25" s="40">
        <f>E25-AnnuitiesAnnual!E25</f>
        <v>4.2378079454427398E-2</v>
      </c>
      <c r="K25" s="40">
        <f>F25-AnnuitiesAnnual!F25</f>
        <v>5.5703228582082376E-2</v>
      </c>
      <c r="L25" s="62">
        <f>G25-AnnuitiesAnnual!G25</f>
        <v>6.6353287870481031E-2</v>
      </c>
    </row>
    <row r="26" spans="1:12">
      <c r="A26" s="3">
        <f t="shared" si="0"/>
        <v>37</v>
      </c>
      <c r="B26" s="66">
        <f>1-d*AnnuitiesAnnual!B26</f>
        <v>0.10569118349335704</v>
      </c>
      <c r="C26" s="40">
        <f>1-d*AnnuitiesAnnual!H26</f>
        <v>0.61473711802696629</v>
      </c>
      <c r="D26" s="40">
        <f>1-d*AnnuitiesAnnual!I26</f>
        <v>0.50233014779265983</v>
      </c>
      <c r="E26" s="40">
        <f>1-d*AnnuitiesAnnual!J26</f>
        <v>0.41365197407289267</v>
      </c>
      <c r="F26" s="40">
        <f>1-d*AnnuitiesAnnual!K26</f>
        <v>0.34328526360527545</v>
      </c>
      <c r="G26" s="62">
        <f>1-d*AnnuitiesAnnual!L26</f>
        <v>0.28691885529574823</v>
      </c>
      <c r="H26" s="40">
        <f>C26-AnnuitiesAnnual!C26</f>
        <v>4.5405995582384895E-3</v>
      </c>
      <c r="I26" s="40">
        <f>D26-AnnuitiesAnnual!D26</f>
        <v>2.6876561612419136E-2</v>
      </c>
      <c r="J26" s="40">
        <f>E26-AnnuitiesAnnual!E26</f>
        <v>4.4497464649927043E-2</v>
      </c>
      <c r="K26" s="40">
        <f>F26-AnnuitiesAnnual!F26</f>
        <v>5.8479766384473053E-2</v>
      </c>
      <c r="L26" s="62">
        <f>G26-AnnuitiesAnnual!G26</f>
        <v>6.9680121260222494E-2</v>
      </c>
    </row>
    <row r="27" spans="1:12">
      <c r="A27" s="3">
        <f t="shared" si="0"/>
        <v>38</v>
      </c>
      <c r="B27" s="66">
        <f>1-d*AnnuitiesAnnual!B27</f>
        <v>0.11058764774219998</v>
      </c>
      <c r="C27" s="40">
        <f>1-d*AnnuitiesAnnual!H27</f>
        <v>0.61479606433428358</v>
      </c>
      <c r="D27" s="40">
        <f>1-d*AnnuitiesAnnual!I27</f>
        <v>0.5032400493116842</v>
      </c>
      <c r="E27" s="40">
        <f>1-d*AnnuitiesAnnual!J27</f>
        <v>0.41515077134862177</v>
      </c>
      <c r="F27" s="40">
        <f>1-d*AnnuitiesAnnual!K27</f>
        <v>0.34514243126495703</v>
      </c>
      <c r="G27" s="62">
        <f>1-d*AnnuitiesAnnual!L27</f>
        <v>0.28892652010004338</v>
      </c>
      <c r="H27" s="40">
        <f>C27-AnnuitiesAnnual!C27</f>
        <v>4.8924911304827345E-3</v>
      </c>
      <c r="I27" s="40">
        <f>D27-AnnuitiesAnnual!D27</f>
        <v>2.8277524166001822E-2</v>
      </c>
      <c r="J27" s="40">
        <f>E27-AnnuitiesAnnual!E27</f>
        <v>4.6743320697223756E-2</v>
      </c>
      <c r="K27" s="40">
        <f>F27-AnnuitiesAnnual!F27</f>
        <v>6.1418883868664731E-2</v>
      </c>
      <c r="L27" s="62">
        <f>G27-AnnuitiesAnnual!G27</f>
        <v>7.3203196345647731E-2</v>
      </c>
    </row>
    <row r="28" spans="1:12">
      <c r="A28" s="3">
        <f t="shared" si="0"/>
        <v>39</v>
      </c>
      <c r="B28" s="66">
        <f>1-d*AnnuitiesAnnual!B28</f>
        <v>0.11570744620814644</v>
      </c>
      <c r="C28" s="40">
        <f>1-d*AnnuitiesAnnual!H28</f>
        <v>0.614862301989479</v>
      </c>
      <c r="D28" s="40">
        <f>1-d*AnnuitiesAnnual!I28</f>
        <v>0.50418277534820399</v>
      </c>
      <c r="E28" s="40">
        <f>1-d*AnnuitiesAnnual!J28</f>
        <v>0.41669467599414411</v>
      </c>
      <c r="F28" s="40">
        <f>1-d*AnnuitiesAnnual!K28</f>
        <v>0.34704490176950686</v>
      </c>
      <c r="G28" s="62">
        <f>1-d*AnnuitiesAnnual!L28</f>
        <v>0.29096974071324222</v>
      </c>
      <c r="H28" s="40">
        <f>C28-AnnuitiesAnnual!C28</f>
        <v>5.287831388678943E-3</v>
      </c>
      <c r="I28" s="40">
        <f>D28-AnnuitiesAnnual!D28</f>
        <v>2.9771597415557682E-2</v>
      </c>
      <c r="J28" s="40">
        <f>E28-AnnuitiesAnnual!E28</f>
        <v>4.9125114906319267E-2</v>
      </c>
      <c r="K28" s="40">
        <f>F28-AnnuitiesAnnual!F28</f>
        <v>6.4532560417610518E-2</v>
      </c>
      <c r="L28" s="62">
        <f>G28-AnnuitiesAnnual!G28</f>
        <v>7.6937123075986824E-2</v>
      </c>
    </row>
    <row r="29" spans="1:12">
      <c r="A29" s="11">
        <f t="shared" si="0"/>
        <v>40</v>
      </c>
      <c r="B29" s="47">
        <f>1-d*AnnuitiesAnnual!B29</f>
        <v>0.12105921086937954</v>
      </c>
      <c r="C29" s="57">
        <f>1-d*AnnuitiesAnnual!H29</f>
        <v>0.6149367303882598</v>
      </c>
      <c r="D29" s="46">
        <f>1-d*AnnuitiesAnnual!I29</f>
        <v>0.50515884564202329</v>
      </c>
      <c r="E29" s="46">
        <f>1-d*AnnuitiesAnnual!J29</f>
        <v>0.41828330877127151</v>
      </c>
      <c r="F29" s="46">
        <f>1-d*AnnuitiesAnnual!K29</f>
        <v>0.34899107543694863</v>
      </c>
      <c r="G29" s="46">
        <f>1-d*AnnuitiesAnnual!L29</f>
        <v>0.29304598856913022</v>
      </c>
      <c r="H29" s="57">
        <f>C29-AnnuitiesAnnual!C29</f>
        <v>5.7319591392315239E-3</v>
      </c>
      <c r="I29" s="46">
        <f>D29-AnnuitiesAnnual!D29</f>
        <v>3.1366618033739802E-2</v>
      </c>
      <c r="J29" s="46">
        <f>E29-AnnuitiesAnnual!E29</f>
        <v>5.1653261004744655E-2</v>
      </c>
      <c r="K29" s="46">
        <f>F29-AnnuitiesAnnual!F29</f>
        <v>6.7833958689620888E-2</v>
      </c>
      <c r="L29" s="46">
        <f>G29-AnnuitiesAnnual!G29</f>
        <v>8.0897912526910892E-2</v>
      </c>
    </row>
    <row r="30" spans="1:12">
      <c r="A30" s="3">
        <f t="shared" si="0"/>
        <v>41</v>
      </c>
      <c r="B30" s="66">
        <f>1-d*AnnuitiesAnnual!B30</f>
        <v>0.12665172434824512</v>
      </c>
      <c r="C30" s="40">
        <f>1-d*AnnuitiesAnnual!H30</f>
        <v>0.61502035920853615</v>
      </c>
      <c r="D30" s="40">
        <f>1-d*AnnuitiesAnnual!I30</f>
        <v>0.50616874493197184</v>
      </c>
      <c r="E30" s="40">
        <f>1-d*AnnuitiesAnnual!J30</f>
        <v>0.41991613351320589</v>
      </c>
      <c r="F30" s="40">
        <f>1-d*AnnuitiesAnnual!K30</f>
        <v>0.35097916203251744</v>
      </c>
      <c r="G30" s="62">
        <f>1-d*AnnuitiesAnnual!L30</f>
        <v>0.29515276117837108</v>
      </c>
      <c r="H30" s="40">
        <f>C30-AnnuitiesAnnual!C30</f>
        <v>6.2308623911913052E-3</v>
      </c>
      <c r="I30" s="40">
        <f>D30-AnnuitiesAnnual!D30</f>
        <v>3.3071253605812367E-2</v>
      </c>
      <c r="J30" s="40">
        <f>E30-AnnuitiesAnnual!E30</f>
        <v>5.433923248833411E-2</v>
      </c>
      <c r="K30" s="40">
        <f>F30-AnnuitiesAnnual!F30</f>
        <v>7.133755902662231E-2</v>
      </c>
      <c r="L30" s="62">
        <f>G30-AnnuitiesAnnual!G30</f>
        <v>8.5103109946450567E-2</v>
      </c>
    </row>
    <row r="31" spans="1:12">
      <c r="A31" s="3">
        <f t="shared" si="0"/>
        <v>42</v>
      </c>
      <c r="B31" s="66">
        <f>1-d*AnnuitiesAnnual!B31</f>
        <v>0.13249389878502038</v>
      </c>
      <c r="C31" s="40">
        <f>1-d*AnnuitiesAnnual!H31</f>
        <v>0.61511432175944802</v>
      </c>
      <c r="D31" s="40">
        <f>1-d*AnnuitiesAnnual!I31</f>
        <v>0.50721292638131099</v>
      </c>
      <c r="E31" s="40">
        <f>1-d*AnnuitiesAnnual!J31</f>
        <v>0.42159246388037019</v>
      </c>
      <c r="F31" s="40">
        <f>1-d*AnnuitiesAnnual!K31</f>
        <v>0.35300722070349089</v>
      </c>
      <c r="G31" s="62">
        <f>1-d*AnnuitiesAnnual!L31</f>
        <v>0.29728771810680332</v>
      </c>
      <c r="H31" s="40">
        <f>C31-AnnuitiesAnnual!C31</f>
        <v>6.7912555052708212E-3</v>
      </c>
      <c r="I31" s="40">
        <f>D31-AnnuitiesAnnual!D31</f>
        <v>3.4895102683996204E-2</v>
      </c>
      <c r="J31" s="40">
        <f>E31-AnnuitiesAnnual!E31</f>
        <v>5.7195689113537451E-2</v>
      </c>
      <c r="K31" s="40">
        <f>F31-AnnuitiesAnnual!F31</f>
        <v>7.5059306040861307E-2</v>
      </c>
      <c r="L31" s="62">
        <f>G31-AnnuitiesAnnual!G31</f>
        <v>8.9571930093257729E-2</v>
      </c>
    </row>
    <row r="32" spans="1:12">
      <c r="A32" s="3">
        <f t="shared" si="0"/>
        <v>43</v>
      </c>
      <c r="B32" s="66">
        <f>1-d*AnnuitiesAnnual!B32</f>
        <v>0.13859475114272124</v>
      </c>
      <c r="C32" s="40">
        <f>1-d*AnnuitiesAnnual!H32</f>
        <v>0.615219889900396</v>
      </c>
      <c r="D32" s="40">
        <f>1-d*AnnuitiesAnnual!I32</f>
        <v>0.50829181773176524</v>
      </c>
      <c r="E32" s="40">
        <f>1-d*AnnuitiesAnnual!J32</f>
        <v>0.42331147717305251</v>
      </c>
      <c r="F32" s="40">
        <f>1-d*AnnuitiesAnnual!K32</f>
        <v>0.35507321770420119</v>
      </c>
      <c r="G32" s="62">
        <f>1-d*AnnuitiesAnnual!L32</f>
        <v>0.29944885609607053</v>
      </c>
      <c r="H32" s="40">
        <f>C32-AnnuitiesAnnual!C32</f>
        <v>7.4206650354932124E-3</v>
      </c>
      <c r="I32" s="40">
        <f>D32-AnnuitiesAnnual!D32</f>
        <v>3.6848806787494082E-2</v>
      </c>
      <c r="J32" s="40">
        <f>E32-AnnuitiesAnnual!E32</f>
        <v>6.0236617465976972E-2</v>
      </c>
      <c r="K32" s="40">
        <f>F32-AnnuitiesAnnual!F32</f>
        <v>7.9016766886348566E-2</v>
      </c>
      <c r="L32" s="62">
        <f>G32-AnnuitiesAnnual!G32</f>
        <v>9.4325390385022606E-2</v>
      </c>
    </row>
    <row r="33" spans="1:12">
      <c r="A33" s="3">
        <f t="shared" si="0"/>
        <v>44</v>
      </c>
      <c r="B33" s="66">
        <f>1-d*AnnuitiesAnnual!B33</f>
        <v>0.14496337461733544</v>
      </c>
      <c r="C33" s="40">
        <f>1-d*AnnuitiesAnnual!H33</f>
        <v>0.6153384907025381</v>
      </c>
      <c r="D33" s="40">
        <f>1-d*AnnuitiesAnnual!I33</f>
        <v>0.50940583088386782</v>
      </c>
      <c r="E33" s="40">
        <f>1-d*AnnuitiesAnnual!J33</f>
        <v>0.42507223701384289</v>
      </c>
      <c r="F33" s="40">
        <f>1-d*AnnuitiesAnnual!K33</f>
        <v>0.35717510581190914</v>
      </c>
      <c r="G33" s="62">
        <f>1-d*AnnuitiesAnnual!L33</f>
        <v>0.3016347298922023</v>
      </c>
      <c r="H33" s="40">
        <f>C33-AnnuitiesAnnual!C33</f>
        <v>8.1275251149816041E-3</v>
      </c>
      <c r="I33" s="40">
        <f>D33-AnnuitiesAnnual!D33</f>
        <v>3.8944175487502397E-2</v>
      </c>
      <c r="J33" s="40">
        <f>E33-AnnuitiesAnnual!E33</f>
        <v>6.3477486379528991E-2</v>
      </c>
      <c r="K33" s="40">
        <f>F33-AnnuitiesAnnual!F33</f>
        <v>8.3229300004607043E-2</v>
      </c>
      <c r="L33" s="62">
        <f>G33-AnnuitiesAnnual!G33</f>
        <v>9.9386435577392213E-2</v>
      </c>
    </row>
    <row r="34" spans="1:12">
      <c r="A34" s="3">
        <f t="shared" si="0"/>
        <v>45</v>
      </c>
      <c r="B34" s="66">
        <f>1-d*AnnuitiesAnnual!B34</f>
        <v>0.15160890581724695</v>
      </c>
      <c r="C34" s="40">
        <f>1-d*AnnuitiesAnnual!H34</f>
        <v>0.61547172504084746</v>
      </c>
      <c r="D34" s="40">
        <f>1-d*AnnuitiesAnnual!I34</f>
        <v>0.5105553757236081</v>
      </c>
      <c r="E34" s="40">
        <f>1-d*AnnuitiesAnnual!J34</f>
        <v>0.42687372701862014</v>
      </c>
      <c r="F34" s="40">
        <f>1-d*AnnuitiesAnnual!K34</f>
        <v>0.35931092985122282</v>
      </c>
      <c r="G34" s="62">
        <f>1-d*AnnuitiesAnnual!L34</f>
        <v>0.30384472558010911</v>
      </c>
      <c r="H34" s="40">
        <f>C34-AnnuitiesAnnual!C34</f>
        <v>8.9212832849272505E-3</v>
      </c>
      <c r="I34" s="40">
        <f>D34-AnnuitiesAnnual!D34</f>
        <v>4.1194325719981828E-2</v>
      </c>
      <c r="J34" s="40">
        <f>E34-AnnuitiesAnnual!E34</f>
        <v>6.6935417716285472E-2</v>
      </c>
      <c r="K34" s="40">
        <f>F34-AnnuitiesAnnual!F34</f>
        <v>8.7718232160402809E-2</v>
      </c>
      <c r="L34" s="62">
        <f>G34-AnnuitiesAnnual!G34</f>
        <v>0.1047800454602574</v>
      </c>
    </row>
    <row r="35" spans="1:12">
      <c r="A35" s="3">
        <f t="shared" si="0"/>
        <v>46</v>
      </c>
      <c r="B35" s="66">
        <f>1-d*AnnuitiesAnnual!B35</f>
        <v>0.15854048736815307</v>
      </c>
      <c r="C35" s="40">
        <f>1-d*AnnuitiesAnnual!H35</f>
        <v>0.61562138832092872</v>
      </c>
      <c r="D35" s="40">
        <f>1-d*AnnuitiesAnnual!I35</f>
        <v>0.51174087915119149</v>
      </c>
      <c r="E35" s="40">
        <f>1-d*AnnuitiesAnnual!J35</f>
        <v>0.42871489790564854</v>
      </c>
      <c r="F35" s="40">
        <f>1-d*AnnuitiesAnnual!K35</f>
        <v>0.36147896324291151</v>
      </c>
      <c r="G35" s="62">
        <f>1-d*AnnuitiesAnnual!L35</f>
        <v>0.30607939311133459</v>
      </c>
      <c r="H35" s="40">
        <f>C35-AnnuitiesAnnual!C35</f>
        <v>9.8125177045693679E-3</v>
      </c>
      <c r="I35" s="40">
        <f>D35-AnnuitiesAnnual!D35</f>
        <v>4.3613836430049513E-2</v>
      </c>
      <c r="J35" s="40">
        <f>E35-AnnuitiesAnnual!E35</f>
        <v>7.0629372616830832E-2</v>
      </c>
      <c r="K35" s="40">
        <f>F35-AnnuitiesAnnual!F35</f>
        <v>9.2507040290053966E-2</v>
      </c>
      <c r="L35" s="62">
        <f>G35-AnnuitiesAnnual!G35</f>
        <v>0.11053331434510566</v>
      </c>
    </row>
    <row r="36" spans="1:12">
      <c r="A36" s="3">
        <f t="shared" si="0"/>
        <v>47</v>
      </c>
      <c r="B36" s="66">
        <f>1-d*AnnuitiesAnnual!B36</f>
        <v>0.16576722559635915</v>
      </c>
      <c r="C36" s="40">
        <f>1-d*AnnuitiesAnnual!H36</f>
        <v>0.61578949356103951</v>
      </c>
      <c r="D36" s="40">
        <f>1-d*AnnuitiesAnnual!I36</f>
        <v>0.51296281041654113</v>
      </c>
      <c r="E36" s="40">
        <f>1-d*AnnuitiesAnnual!J36</f>
        <v>0.43059473084140654</v>
      </c>
      <c r="F36" s="40">
        <f>1-d*AnnuitiesAnnual!K36</f>
        <v>0.36367788093049114</v>
      </c>
      <c r="G36" s="62">
        <f>1-d*AnnuitiesAnnual!L36</f>
        <v>0.30834084409194795</v>
      </c>
      <c r="H36" s="40">
        <f>C36-AnnuitiesAnnual!C36</f>
        <v>1.0813066705394503E-2</v>
      </c>
      <c r="I36" s="40">
        <f>D36-AnnuitiesAnnual!D36</f>
        <v>4.6218919554111615E-2</v>
      </c>
      <c r="J36" s="40">
        <f>E36-AnnuitiesAnnual!E36</f>
        <v>7.4580352751081325E-2</v>
      </c>
      <c r="K36" s="40">
        <f>F36-AnnuitiesAnnual!F36</f>
        <v>9.7621533003060812E-2</v>
      </c>
      <c r="L36" s="62">
        <f>G36-AnnuitiesAnnual!G36</f>
        <v>0.11667548790537188</v>
      </c>
    </row>
    <row r="37" spans="1:12">
      <c r="A37" s="3">
        <f t="shared" si="0"/>
        <v>48</v>
      </c>
      <c r="B37" s="66">
        <f>1-d*AnnuitiesAnnual!B37</f>
        <v>0.17329814294496504</v>
      </c>
      <c r="C37" s="40">
        <f>1-d*AnnuitiesAnnual!H37</f>
        <v>0.6159782970657337</v>
      </c>
      <c r="D37" s="40">
        <f>1-d*AnnuitiesAnnual!I37</f>
        <v>0.51422171402639938</v>
      </c>
      <c r="E37" s="40">
        <f>1-d*AnnuitiesAnnual!J37</f>
        <v>0.43251232017777819</v>
      </c>
      <c r="F37" s="40">
        <f>1-d*AnnuitiesAnnual!K37</f>
        <v>0.36590697435573927</v>
      </c>
      <c r="G37" s="62">
        <f>1-d*AnnuitiesAnnual!L37</f>
        <v>0.31063321955573275</v>
      </c>
      <c r="H37" s="40">
        <f>C37-AnnuitiesAnnual!C37</f>
        <v>1.1936171658651351E-2</v>
      </c>
      <c r="I37" s="40">
        <f>D37-AnnuitiesAnnual!D37</f>
        <v>4.9027608168152048E-2</v>
      </c>
      <c r="J37" s="40">
        <f>E37-AnnuitiesAnnual!E37</f>
        <v>7.8811615292235349E-2</v>
      </c>
      <c r="K37" s="40">
        <f>F37-AnnuitiesAnnual!F37</f>
        <v>0.10309002443257098</v>
      </c>
      <c r="L37" s="62">
        <f>G37-AnnuitiesAnnual!G37</f>
        <v>0.12323793924623613</v>
      </c>
    </row>
    <row r="38" spans="1:12">
      <c r="A38" s="3">
        <f t="shared" si="0"/>
        <v>49</v>
      </c>
      <c r="B38" s="66">
        <f>1-d*AnnuitiesAnnual!B38</f>
        <v>0.18114212478524117</v>
      </c>
      <c r="C38" s="40">
        <f>1-d*AnnuitiesAnnual!H38</f>
        <v>0.61619032694260456</v>
      </c>
      <c r="D38" s="40">
        <f>1-d*AnnuitiesAnnual!I38</f>
        <v>0.51551825165675691</v>
      </c>
      <c r="E38" s="40">
        <f>1-d*AnnuitiesAnnual!J38</f>
        <v>0.43446697908098142</v>
      </c>
      <c r="F38" s="40">
        <f>1-d*AnnuitiesAnnual!K38</f>
        <v>0.36816641427153629</v>
      </c>
      <c r="G38" s="62">
        <f>1-d*AnnuitiesAnnual!L38</f>
        <v>0.31296323012669391</v>
      </c>
      <c r="H38" s="40">
        <f>C38-AnnuitiesAnnual!C38</f>
        <v>1.3196634103817995E-2</v>
      </c>
      <c r="I38" s="40">
        <f>D38-AnnuitiesAnnual!D38</f>
        <v>5.2059962346427791E-2</v>
      </c>
      <c r="J38" s="40">
        <f>E38-AnnuitiesAnnual!E38</f>
        <v>8.3348899240295704E-2</v>
      </c>
      <c r="K38" s="40">
        <f>F38-AnnuitiesAnnual!F38</f>
        <v>0.10894349044688134</v>
      </c>
      <c r="L38" s="62">
        <f>G38-AnnuitiesAnnual!G38</f>
        <v>0.13025406201667022</v>
      </c>
    </row>
    <row r="39" spans="1:12">
      <c r="A39" s="11">
        <f t="shared" si="0"/>
        <v>50</v>
      </c>
      <c r="B39" s="47">
        <f>1-d*AnnuitiesAnnual!B39</f>
        <v>0.18930786030072821</v>
      </c>
      <c r="C39" s="57">
        <f>1-d*AnnuitiesAnnual!H39</f>
        <v>0.61642841472696364</v>
      </c>
      <c r="D39" s="46">
        <f>1-d*AnnuitiesAnnual!I39</f>
        <v>0.51685325467733279</v>
      </c>
      <c r="E39" s="46">
        <f>1-d*AnnuitiesAnnual!J39</f>
        <v>0.43645837186303993</v>
      </c>
      <c r="F39" s="46">
        <f>1-d*AnnuitiesAnnual!K39</f>
        <v>0.37045756698988663</v>
      </c>
      <c r="G39" s="46">
        <f>1-d*AnnuitiesAnnual!L39</f>
        <v>0.31534076737224814</v>
      </c>
      <c r="H39" s="57">
        <f>C39-AnnuitiesAnnual!C39</f>
        <v>1.4610988026841354E-2</v>
      </c>
      <c r="I39" s="46">
        <f>D39-AnnuitiesAnnual!D39</f>
        <v>5.5338292851143389E-2</v>
      </c>
      <c r="J39" s="46">
        <f>E39-AnnuitiesAnnual!E39</f>
        <v>8.8220659267223278E-2</v>
      </c>
      <c r="K39" s="46">
        <f>F39-AnnuitiesAnnual!F39</f>
        <v>0.11521569394633818</v>
      </c>
      <c r="L39" s="46">
        <f>G39-AnnuitiesAnnual!G39</f>
        <v>0.13775905413625594</v>
      </c>
    </row>
    <row r="40" spans="1:12">
      <c r="A40" s="3">
        <f t="shared" si="0"/>
        <v>51</v>
      </c>
      <c r="B40" s="66">
        <f>1-d*AnnuitiesAnnual!B40</f>
        <v>0.19780377714562269</v>
      </c>
      <c r="C40" s="40">
        <f>1-d*AnnuitiesAnnual!H40</f>
        <v>0.61669573038983394</v>
      </c>
      <c r="D40" s="40">
        <f>1-d*AnnuitiesAnnual!I40</f>
        <v>0.51822778906510725</v>
      </c>
      <c r="E40" s="40">
        <f>1-d*AnnuitiesAnnual!J40</f>
        <v>0.43848667706663924</v>
      </c>
      <c r="F40" s="40">
        <f>1-d*AnnuitiesAnnual!K40</f>
        <v>0.37278336902625353</v>
      </c>
      <c r="G40" s="62">
        <f>1-d*AnnuitiesAnnual!L40</f>
        <v>0.31777957993021988</v>
      </c>
      <c r="H40" s="40">
        <f>C40-AnnuitiesAnnual!C40</f>
        <v>1.6197688068062766E-2</v>
      </c>
      <c r="I40" s="40">
        <f>D40-AnnuitiesAnnual!D40</f>
        <v>5.8887402169772896E-2</v>
      </c>
      <c r="J40" s="40">
        <f>E40-AnnuitiesAnnual!E40</f>
        <v>9.3458301363663343E-2</v>
      </c>
      <c r="K40" s="40">
        <f>F40-AnnuitiesAnnual!F40</f>
        <v>0.12194326203254552</v>
      </c>
      <c r="L40" s="62">
        <f>G40-AnnuitiesAnnual!G40</f>
        <v>0.14578956164468931</v>
      </c>
    </row>
    <row r="41" spans="1:12">
      <c r="A41" s="3">
        <f t="shared" ref="A41:A72" si="1">x</f>
        <v>52</v>
      </c>
      <c r="B41" s="66">
        <f>1-d*AnnuitiesAnnual!B41</f>
        <v>0.20663796961338132</v>
      </c>
      <c r="C41" s="40">
        <f>1-d*AnnuitiesAnnual!H41</f>
        <v>0.61699582101096184</v>
      </c>
      <c r="D41" s="40">
        <f>1-d*AnnuitiesAnnual!I41</f>
        <v>0.5196432346418034</v>
      </c>
      <c r="E41" s="40">
        <f>1-d*AnnuitiesAnnual!J41</f>
        <v>0.44055278547621435</v>
      </c>
      <c r="F41" s="40">
        <f>1-d*AnnuitiesAnnual!K41</f>
        <v>0.3751487638451958</v>
      </c>
      <c r="G41" s="62">
        <f>1-d*AnnuitiesAnnual!L41</f>
        <v>0.32029800081879889</v>
      </c>
      <c r="H41" s="40">
        <f>C41-AnnuitiesAnnual!C41</f>
        <v>1.7977314264785216E-2</v>
      </c>
      <c r="I41" s="40">
        <f>D41-AnnuitiesAnnual!D41</f>
        <v>6.273484158328041E-2</v>
      </c>
      <c r="J41" s="40">
        <f>E41-AnnuitiesAnnual!E41</f>
        <v>9.9096412150473601E-2</v>
      </c>
      <c r="K41" s="40">
        <f>F41-AnnuitiesAnnual!F41</f>
        <v>0.12916569324578461</v>
      </c>
      <c r="L41" s="62">
        <f>G41-AnnuitiesAnnual!G41</f>
        <v>0.15438314884871054</v>
      </c>
    </row>
    <row r="42" spans="1:12">
      <c r="A42" s="3">
        <f t="shared" si="1"/>
        <v>53</v>
      </c>
      <c r="B42" s="66">
        <f>1-d*AnnuitiesAnnual!B42</f>
        <v>0.21581812009777479</v>
      </c>
      <c r="C42" s="40">
        <f>1-d*AnnuitiesAnnual!H42</f>
        <v>0.61733265339879062</v>
      </c>
      <c r="D42" s="40">
        <f>1-d*AnnuitiesAnnual!I42</f>
        <v>0.52110138070218537</v>
      </c>
      <c r="E42" s="40">
        <f>1-d*AnnuitiesAnnual!J42</f>
        <v>0.44265853716907921</v>
      </c>
      <c r="F42" s="40">
        <f>1-d*AnnuitiesAnnual!K42</f>
        <v>0.37756120232678336</v>
      </c>
      <c r="G42" s="62">
        <f>1-d*AnnuitiesAnnual!L42</f>
        <v>0.32291970290885552</v>
      </c>
      <c r="H42" s="40">
        <f>C42-AnnuitiesAnnual!C42</f>
        <v>1.9972793672452416E-2</v>
      </c>
      <c r="I42" s="40">
        <f>D42-AnnuitiesAnnual!D42</f>
        <v>6.6911181826541211E-2</v>
      </c>
      <c r="J42" s="40">
        <f>E42-AnnuitiesAnnual!E42</f>
        <v>0.10517297068675724</v>
      </c>
      <c r="K42" s="40">
        <f>F42-AnnuitiesAnnual!F42</f>
        <v>0.13692526788704318</v>
      </c>
      <c r="L42" s="62">
        <f>G42-AnnuitiesAnnual!G42</f>
        <v>0.1635775591550416</v>
      </c>
    </row>
    <row r="43" spans="1:12">
      <c r="A43" s="3">
        <f t="shared" si="1"/>
        <v>54</v>
      </c>
      <c r="B43" s="66">
        <f>1-d*AnnuitiesAnnual!B43</f>
        <v>0.22535141368856393</v>
      </c>
      <c r="C43" s="40">
        <f>1-d*AnnuitiesAnnual!H43</f>
        <v>0.61771066093115601</v>
      </c>
      <c r="D43" s="40">
        <f>1-d*AnnuitiesAnnual!I43</f>
        <v>0.52260454018795732</v>
      </c>
      <c r="E43" s="40">
        <f>1-d*AnnuitiesAnnual!J43</f>
        <v>0.44480700139898666</v>
      </c>
      <c r="F43" s="40">
        <f>1-d*AnnuitiesAnnual!K43</f>
        <v>0.38003120541404423</v>
      </c>
      <c r="G43" s="62">
        <f>1-d*AnnuitiesAnnual!L43</f>
        <v>0.32567444766622533</v>
      </c>
      <c r="H43" s="40">
        <f>C43-AnnuitiesAnnual!C43</f>
        <v>2.2209638836761969E-2</v>
      </c>
      <c r="I43" s="40">
        <f>D43-AnnuitiesAnnual!D43</f>
        <v>7.1450293422628541E-2</v>
      </c>
      <c r="J43" s="40">
        <f>E43-AnnuitiesAnnual!E43</f>
        <v>0.11172952787360613</v>
      </c>
      <c r="K43" s="40">
        <f>F43-AnnuitiesAnnual!F43</f>
        <v>0.14526682884534428</v>
      </c>
      <c r="L43" s="62">
        <f>G43-AnnuitiesAnnual!G43</f>
        <v>0.17340973186517333</v>
      </c>
    </row>
    <row r="44" spans="1:12">
      <c r="A44" s="3">
        <f t="shared" si="1"/>
        <v>55</v>
      </c>
      <c r="B44" s="66">
        <f>1-d*AnnuitiesAnnual!B44</f>
        <v>0.23524444581929449</v>
      </c>
      <c r="C44" s="40">
        <f>1-d*AnnuitiesAnnual!H44</f>
        <v>0.61813479487081691</v>
      </c>
      <c r="D44" s="40">
        <f>1-d*AnnuitiesAnnual!I44</f>
        <v>0.52415568458197592</v>
      </c>
      <c r="E44" s="40">
        <f>1-d*AnnuitiesAnnual!J44</f>
        <v>0.44700280241839108</v>
      </c>
      <c r="F44" s="40">
        <f>1-d*AnnuitiesAnnual!K44</f>
        <v>0.38257298289867037</v>
      </c>
      <c r="G44" s="62">
        <f>1-d*AnnuitiesAnnual!L44</f>
        <v>0.32859877799359782</v>
      </c>
      <c r="H44" s="40">
        <f>C44-AnnuitiesAnnual!C44</f>
        <v>2.4716202576433477E-2</v>
      </c>
      <c r="I44" s="40">
        <f>D44-AnnuitiesAnnual!D44</f>
        <v>7.6389630855960178E-2</v>
      </c>
      <c r="J44" s="40">
        <f>E44-AnnuitiesAnnual!E44</f>
        <v>0.11881133404920863</v>
      </c>
      <c r="K44" s="40">
        <f>F44-AnnuitiesAnnual!F44</f>
        <v>0.15423739466824035</v>
      </c>
      <c r="L44" s="62">
        <f>G44-AnnuitiesAnnual!G44</f>
        <v>0.18391454523430495</v>
      </c>
    </row>
    <row r="45" spans="1:12">
      <c r="A45" s="3">
        <f t="shared" si="1"/>
        <v>56</v>
      </c>
      <c r="B45" s="66">
        <f>1-d*AnnuitiesAnnual!B45</f>
        <v>0.24550312297716193</v>
      </c>
      <c r="C45" s="40">
        <f>1-d*AnnuitiesAnnual!H45</f>
        <v>0.61861058037507743</v>
      </c>
      <c r="D45" s="40">
        <f>1-d*AnnuitiesAnnual!I45</f>
        <v>0.52575860161854515</v>
      </c>
      <c r="E45" s="40">
        <f>1-d*AnnuitiesAnnual!J45</f>
        <v>0.44925249316953086</v>
      </c>
      <c r="F45" s="40">
        <f>1-d*AnnuitiesAnnual!K45</f>
        <v>0.38520509617848053</v>
      </c>
      <c r="G45" s="62">
        <f>1-d*AnnuitiesAnnual!L45</f>
        <v>0.33173658972332065</v>
      </c>
      <c r="H45" s="40">
        <f>C45-AnnuitiesAnnual!C45</f>
        <v>2.7523947846082253E-2</v>
      </c>
      <c r="I45" s="40">
        <f>D45-AnnuitiesAnnual!D45</f>
        <v>8.177051230714022E-2</v>
      </c>
      <c r="J45" s="40">
        <f>E45-AnnuitiesAnnual!E45</f>
        <v>0.12646739006056296</v>
      </c>
      <c r="K45" s="40">
        <f>F45-AnnuitiesAnnual!F45</f>
        <v>0.16388556139052568</v>
      </c>
      <c r="L45" s="62">
        <f>G45-AnnuitiesAnnual!G45</f>
        <v>0.1951232670474152</v>
      </c>
    </row>
    <row r="46" spans="1:12">
      <c r="A46" s="3">
        <f t="shared" si="1"/>
        <v>57</v>
      </c>
      <c r="B46" s="66">
        <f>1-d*AnnuitiesAnnual!B46</f>
        <v>0.25613255659619072</v>
      </c>
      <c r="C46" s="40">
        <f>1-d*AnnuitiesAnnual!H46</f>
        <v>0.6191441773639268</v>
      </c>
      <c r="D46" s="40">
        <f>1-d*AnnuitiesAnnual!I46</f>
        <v>0.52741807768876092</v>
      </c>
      <c r="E46" s="40">
        <f>1-d*AnnuitiesAnnual!J46</f>
        <v>0.45156497695945474</v>
      </c>
      <c r="F46" s="40">
        <f>1-d*AnnuitiesAnnual!K46</f>
        <v>0.38795114482550863</v>
      </c>
      <c r="G46" s="62">
        <f>1-d*AnnuitiesAnnual!L46</f>
        <v>0.33513949899598605</v>
      </c>
      <c r="H46" s="40">
        <f>C46-AnnuitiesAnnual!C46</f>
        <v>3.0667730536562021E-2</v>
      </c>
      <c r="I46" s="40">
        <f>D46-AnnuitiesAnnual!D46</f>
        <v>8.7638383610011916E-2</v>
      </c>
      <c r="J46" s="40">
        <f>E46-AnnuitiesAnnual!E46</f>
        <v>0.1347503910048356</v>
      </c>
      <c r="K46" s="40">
        <f>F46-AnnuitiesAnnual!F46</f>
        <v>0.17426064570889466</v>
      </c>
      <c r="L46" s="62">
        <f>G46-AnnuitiesAnnual!G46</f>
        <v>0.20706171283642477</v>
      </c>
    </row>
    <row r="47" spans="1:12">
      <c r="A47" s="3">
        <f t="shared" si="1"/>
        <v>58</v>
      </c>
      <c r="B47" s="66">
        <f>1-d*AnnuitiesAnnual!B47</f>
        <v>0.2671369503866422</v>
      </c>
      <c r="C47" s="40">
        <f>1-d*AnnuitiesAnnual!H47</f>
        <v>0.61974244633051268</v>
      </c>
      <c r="D47" s="40">
        <f>1-d*AnnuitiesAnnual!I47</f>
        <v>0.52914010641682951</v>
      </c>
      <c r="E47" s="40">
        <f>1-d*AnnuitiesAnnual!J47</f>
        <v>0.45395197461016756</v>
      </c>
      <c r="F47" s="40">
        <f>1-d*AnnuitiesAnnual!K47</f>
        <v>0.39084044676802565</v>
      </c>
      <c r="G47" s="62">
        <f>1-d*AnnuitiesAnnual!L47</f>
        <v>0.33886690613603299</v>
      </c>
      <c r="H47" s="40">
        <f>C47-AnnuitiesAnnual!C47</f>
        <v>3.4186091883919856E-2</v>
      </c>
      <c r="I47" s="40">
        <f>D47-AnnuitiesAnnual!D47</f>
        <v>9.4043051313184356E-2</v>
      </c>
      <c r="J47" s="40">
        <f>E47-AnnuitiesAnnual!E47</f>
        <v>0.14371652508219757</v>
      </c>
      <c r="K47" s="40">
        <f>F47-AnnuitiesAnnual!F47</f>
        <v>0.18541152065477304</v>
      </c>
      <c r="L47" s="62">
        <f>G47-AnnuitiesAnnual!G47</f>
        <v>0.2197481406136863</v>
      </c>
    </row>
    <row r="48" spans="1:12">
      <c r="A48" s="3">
        <f t="shared" si="1"/>
        <v>59</v>
      </c>
      <c r="B48" s="66">
        <f>1-d*AnnuitiesAnnual!B48</f>
        <v>0.27851948150695527</v>
      </c>
      <c r="C48" s="40">
        <f>1-d*AnnuitiesAnnual!H48</f>
        <v>0.62041301906417123</v>
      </c>
      <c r="D48" s="40">
        <f>1-d*AnnuitiesAnnual!I48</f>
        <v>0.53093212423543257</v>
      </c>
      <c r="E48" s="40">
        <f>1-d*AnnuitiesAnnual!J48</f>
        <v>0.45642853095725855</v>
      </c>
      <c r="F48" s="40">
        <f>1-d*AnnuitiesAnnual!K48</f>
        <v>0.39390866980255901</v>
      </c>
      <c r="G48" s="62">
        <f>1-d*AnnuitiesAnnual!L48</f>
        <v>0.34298564341085502</v>
      </c>
      <c r="H48" s="40">
        <f>C48-AnnuitiesAnnual!C48</f>
        <v>3.8121555636611237E-2</v>
      </c>
      <c r="I48" s="40">
        <f>D48-AnnuitiesAnnual!D48</f>
        <v>0.10103886514630389</v>
      </c>
      <c r="J48" s="40">
        <f>E48-AnnuitiesAnnual!E48</f>
        <v>0.15342508286170453</v>
      </c>
      <c r="K48" s="40">
        <f>F48-AnnuitiesAnnual!F48</f>
        <v>0.1973850975922446</v>
      </c>
      <c r="L48" s="62">
        <f>G48-AnnuitiesAnnual!G48</f>
        <v>0.23319095110755944</v>
      </c>
    </row>
    <row r="49" spans="1:12">
      <c r="A49" s="11">
        <f t="shared" si="1"/>
        <v>60</v>
      </c>
      <c r="B49" s="47">
        <f>1-d*AnnuitiesAnnual!B49</f>
        <v>0.29028217616060492</v>
      </c>
      <c r="C49" s="57">
        <f>1-d*AnnuitiesAnnual!H49</f>
        <v>0.62116437410101</v>
      </c>
      <c r="D49" s="46">
        <f>1-d*AnnuitiesAnnual!I49</f>
        <v>0.53280327282625572</v>
      </c>
      <c r="E49" s="46">
        <f>1-d*AnnuitiesAnnual!J49</f>
        <v>0.4590135497719009</v>
      </c>
      <c r="F49" s="46">
        <f>1-d*AnnuitiesAnnual!K49</f>
        <v>0.39719835827031302</v>
      </c>
      <c r="G49" s="46">
        <f>1-d*AnnuitiesAnnual!L49</f>
        <v>0.34756908805527809</v>
      </c>
      <c r="H49" s="57">
        <f>C49-AnnuitiesAnnual!C49</f>
        <v>4.2520923203834715E-2</v>
      </c>
      <c r="I49" s="46">
        <f>D49-AnnuitiesAnnual!D49</f>
        <v>0.10868482473962016</v>
      </c>
      <c r="J49" s="46">
        <f>E49-AnnuitiesAnnual!E49</f>
        <v>0.16393782521253403</v>
      </c>
      <c r="K49" s="46">
        <f>F49-AnnuitiesAnnual!F49</f>
        <v>0.21022441721877608</v>
      </c>
      <c r="L49" s="46">
        <f>G49-AnnuitiesAnnual!G49</f>
        <v>0.24738631425749741</v>
      </c>
    </row>
    <row r="50" spans="1:12">
      <c r="A50" s="3">
        <f t="shared" si="1"/>
        <v>61</v>
      </c>
      <c r="B50" s="66">
        <f>1-d*AnnuitiesAnnual!B50</f>
        <v>0.30242578039954371</v>
      </c>
      <c r="C50" s="40">
        <f>1-d*AnnuitiesAnnual!H50</f>
        <v>0.62200591650973514</v>
      </c>
      <c r="D50" s="40">
        <f>1-d*AnnuitiesAnnual!I50</f>
        <v>0.53476468693618884</v>
      </c>
      <c r="E50" s="40">
        <f>1-d*AnnuitiesAnnual!J50</f>
        <v>0.4617303400355357</v>
      </c>
      <c r="F50" s="40">
        <f>1-d*AnnuitiesAnnual!K50</f>
        <v>0.40075928372154357</v>
      </c>
      <c r="G50" s="62">
        <f>1-d*AnnuitiesAnnual!L50</f>
        <v>0.35269562807189803</v>
      </c>
      <c r="H50" s="40">
        <f>C50-AnnuitiesAnnual!C50</f>
        <v>4.7435557597398037E-2</v>
      </c>
      <c r="I50" s="40">
        <f>D50-AnnuitiesAnnual!D50</f>
        <v>0.11704457910060379</v>
      </c>
      <c r="J50" s="40">
        <f>E50-AnnuitiesAnnual!E50</f>
        <v>0.17531805196121192</v>
      </c>
      <c r="K50" s="40">
        <f>F50-AnnuitiesAnnual!F50</f>
        <v>0.22396632973973588</v>
      </c>
      <c r="L50" s="62">
        <f>G50-AnnuitiesAnnual!G50</f>
        <v>0.26231590431580698</v>
      </c>
    </row>
    <row r="51" spans="1:12">
      <c r="A51" s="3">
        <f t="shared" si="1"/>
        <v>62</v>
      </c>
      <c r="B51" s="66">
        <f>1-d*AnnuitiesAnnual!B51</f>
        <v>0.31494962713821073</v>
      </c>
      <c r="C51" s="40">
        <f>1-d*AnnuitiesAnnual!H51</f>
        <v>0.62294806134873604</v>
      </c>
      <c r="D51" s="40">
        <f>1-d*AnnuitiesAnnual!I51</f>
        <v>0.53682980424253546</v>
      </c>
      <c r="E51" s="40">
        <f>1-d*AnnuitiesAnnual!J51</f>
        <v>0.4646071488922674</v>
      </c>
      <c r="F51" s="40">
        <f>1-d*AnnuitiesAnnual!K51</f>
        <v>0.40464853348933405</v>
      </c>
      <c r="G51" s="62">
        <f>1-d*AnnuitiesAnnual!L51</f>
        <v>0.35844639226218555</v>
      </c>
      <c r="H51" s="40">
        <f>C51-AnnuitiesAnnual!C51</f>
        <v>5.292164400062116E-2</v>
      </c>
      <c r="I51" s="40">
        <f>D51-AnnuitiesAnnual!D51</f>
        <v>0.12618628016249883</v>
      </c>
      <c r="J51" s="40">
        <f>E51-AnnuitiesAnnual!E51</f>
        <v>0.18762930914016129</v>
      </c>
      <c r="K51" s="40">
        <f>F51-AnnuitiesAnnual!F51</f>
        <v>0.23863877321754762</v>
      </c>
      <c r="L51" s="62">
        <f>G51-AnnuitiesAnnual!G51</f>
        <v>0.27794499213849466</v>
      </c>
    </row>
    <row r="52" spans="1:12">
      <c r="A52" s="3">
        <f t="shared" si="1"/>
        <v>63</v>
      </c>
      <c r="B52" s="66">
        <f>1-d*AnnuitiesAnnual!B52</f>
        <v>0.32785150062651136</v>
      </c>
      <c r="C52" s="40">
        <f>1-d*AnnuitiesAnnual!H52</f>
        <v>0.62400231978004594</v>
      </c>
      <c r="D52" s="40">
        <f>1-d*AnnuitiesAnnual!I52</f>
        <v>0.53901469152948667</v>
      </c>
      <c r="E52" s="40">
        <f>1-d*AnnuitiesAnnual!J52</f>
        <v>0.46767764753476471</v>
      </c>
      <c r="F52" s="40">
        <f>1-d*AnnuitiesAnnual!K52</f>
        <v>0.40893023828332542</v>
      </c>
      <c r="G52" s="62">
        <f>1-d*AnnuitiesAnnual!L52</f>
        <v>0.36490220337095869</v>
      </c>
      <c r="H52" s="40">
        <f>C52-AnnuitiesAnnual!C52</f>
        <v>5.9040411162800677E-2</v>
      </c>
      <c r="I52" s="40">
        <f>D52-AnnuitiesAnnual!D52</f>
        <v>0.13618224384882066</v>
      </c>
      <c r="J52" s="40">
        <f>E52-AnnuitiesAnnual!E52</f>
        <v>0.2009336720911995</v>
      </c>
      <c r="K52" s="40">
        <f>F52-AnnuitiesAnnual!F52</f>
        <v>0.2542577018176303</v>
      </c>
      <c r="L52" s="62">
        <f>G52-AnnuitiesAnnual!G52</f>
        <v>0.29422120441933602</v>
      </c>
    </row>
    <row r="53" spans="1:12">
      <c r="A53" s="3">
        <f t="shared" si="1"/>
        <v>64</v>
      </c>
      <c r="B53" s="66">
        <f>1-d*AnnuitiesAnnual!B53</f>
        <v>0.34112749989470492</v>
      </c>
      <c r="C53" s="40">
        <f>1-d*AnnuitiesAnnual!H53</f>
        <v>0.62518138638033971</v>
      </c>
      <c r="D53" s="40">
        <f>1-d*AnnuitiesAnnual!I53</f>
        <v>0.54133837836359922</v>
      </c>
      <c r="E53" s="40">
        <f>1-d*AnnuitiesAnnual!J53</f>
        <v>0.47098132591342456</v>
      </c>
      <c r="F53" s="40">
        <f>1-d*AnnuitiesAnnual!K53</f>
        <v>0.4136748320634549</v>
      </c>
      <c r="G53" s="62">
        <f>1-d*AnnuitiesAnnual!L53</f>
        <v>0.3721397883915345</v>
      </c>
      <c r="H53" s="40">
        <f>C53-AnnuitiesAnnual!C53</f>
        <v>6.5858293442669358E-2</v>
      </c>
      <c r="I53" s="40">
        <f>D53-AnnuitiesAnnual!D53</f>
        <v>0.14710836387424214</v>
      </c>
      <c r="J53" s="40">
        <f>E53-AnnuitiesAnnual!E53</f>
        <v>0.21528954680357065</v>
      </c>
      <c r="K53" s="40">
        <f>F53-AnnuitiesAnnual!F53</f>
        <v>0.2708237740651554</v>
      </c>
      <c r="L53" s="62">
        <f>G53-AnnuitiesAnnual!G53</f>
        <v>0.31107430065704689</v>
      </c>
    </row>
    <row r="54" spans="1:12">
      <c r="A54" s="3">
        <f t="shared" si="1"/>
        <v>65</v>
      </c>
      <c r="B54" s="66">
        <f>1-d*AnnuitiesAnnual!B54</f>
        <v>0.35477190296461425</v>
      </c>
      <c r="C54" s="40">
        <f>1-d*AnnuitiesAnnual!H54</f>
        <v>0.62649922563045579</v>
      </c>
      <c r="D54" s="40">
        <f>1-d*AnnuitiesAnnual!I54</f>
        <v>0.54382318564265875</v>
      </c>
      <c r="E54" s="40">
        <f>1-d*AnnuitiesAnnual!J54</f>
        <v>0.47456374092738252</v>
      </c>
      <c r="F54" s="40">
        <f>1-d*AnnuitiesAnnual!K54</f>
        <v>0.41895773837007577</v>
      </c>
      <c r="G54" s="62">
        <f>1-d*AnnuitiesAnnual!L54</f>
        <v>0.38022738374301357</v>
      </c>
      <c r="H54" s="40">
        <f>C54-AnnuitiesAnnual!C54</f>
        <v>7.3447008138805447E-2</v>
      </c>
      <c r="I54" s="40">
        <f>D54-AnnuitiesAnnual!D54</f>
        <v>0.15904321549107114</v>
      </c>
      <c r="J54" s="40">
        <f>E54-AnnuitiesAnnual!E54</f>
        <v>0.23074894537153676</v>
      </c>
      <c r="K54" s="40">
        <f>F54-AnnuitiesAnnual!F54</f>
        <v>0.28831898532057609</v>
      </c>
      <c r="L54" s="62">
        <f>G54-AnnuitiesAnnual!G54</f>
        <v>0.32841731932368168</v>
      </c>
    </row>
    <row r="55" spans="1:12">
      <c r="A55" s="3">
        <f t="shared" si="1"/>
        <v>66</v>
      </c>
      <c r="B55" s="66">
        <f>1-d*AnnuitiesAnnual!B55</f>
        <v>0.36877703391539118</v>
      </c>
      <c r="C55" s="40">
        <f>1-d*AnnuitiesAnnual!H55</f>
        <v>0.62797115487351585</v>
      </c>
      <c r="D55" s="40">
        <f>1-d*AnnuitiesAnnual!I55</f>
        <v>0.54649503179604153</v>
      </c>
      <c r="E55" s="40">
        <f>1-d*AnnuitiesAnnual!J55</f>
        <v>0.47847655146157808</v>
      </c>
      <c r="F55" s="40">
        <f>1-d*AnnuitiesAnnual!K55</f>
        <v>0.42485739158066937</v>
      </c>
      <c r="G55" s="62">
        <f>1-d*AnnuitiesAnnual!L55</f>
        <v>0.38921999985173805</v>
      </c>
      <c r="H55" s="40">
        <f>C55-AnnuitiesAnnual!C55</f>
        <v>8.188351670799876E-2</v>
      </c>
      <c r="I55" s="40">
        <f>D55-AnnuitiesAnnual!D55</f>
        <v>0.17206677947534943</v>
      </c>
      <c r="J55" s="40">
        <f>E55-AnnuitiesAnnual!E55</f>
        <v>0.24735421649792275</v>
      </c>
      <c r="K55" s="40">
        <f>F55-AnnuitiesAnnual!F55</f>
        <v>0.3067035154367852</v>
      </c>
      <c r="L55" s="62">
        <f>G55-AnnuitiesAnnual!G55</f>
        <v>0.34614938179909577</v>
      </c>
    </row>
    <row r="56" spans="1:12">
      <c r="A56" s="3">
        <f t="shared" si="1"/>
        <v>67</v>
      </c>
      <c r="B56" s="66">
        <f>1-d*AnnuitiesAnnual!B56</f>
        <v>0.38313313519202052</v>
      </c>
      <c r="C56" s="40">
        <f>1-d*AnnuitiesAnnual!H56</f>
        <v>0.62961392018767115</v>
      </c>
      <c r="D56" s="40">
        <f>1-d*AnnuitiesAnnual!I56</f>
        <v>0.54938369404703491</v>
      </c>
      <c r="E56" s="40">
        <f>1-d*AnnuitiesAnnual!J56</f>
        <v>0.48277726356442974</v>
      </c>
      <c r="F56" s="40">
        <f>1-d*AnnuitiesAnnual!K56</f>
        <v>0.43145253421380803</v>
      </c>
      <c r="G56" s="62">
        <f>1-d*AnnuitiesAnnual!L56</f>
        <v>0.39915474555049713</v>
      </c>
      <c r="H56" s="40">
        <f>C56-AnnuitiesAnnual!C56</f>
        <v>9.124983159474287E-2</v>
      </c>
      <c r="I56" s="40">
        <f>D56-AnnuitiesAnnual!D56</f>
        <v>0.1862587121234982</v>
      </c>
      <c r="J56" s="40">
        <f>E56-AnnuitiesAnnual!E56</f>
        <v>0.26513425193658435</v>
      </c>
      <c r="K56" s="40">
        <f>F56-AnnuitiesAnnual!F56</f>
        <v>0.32591315427317014</v>
      </c>
      <c r="L56" s="62">
        <f>G56-AnnuitiesAnnual!G56</f>
        <v>0.36416029493405461</v>
      </c>
    </row>
    <row r="57" spans="1:12">
      <c r="A57" s="3">
        <f t="shared" si="1"/>
        <v>68</v>
      </c>
      <c r="B57" s="66">
        <f>1-d*AnnuitiesAnnual!B57</f>
        <v>0.39782824784282877</v>
      </c>
      <c r="C57" s="40">
        <f>1-d*AnnuitiesAnnual!H57</f>
        <v>0.63144576060408664</v>
      </c>
      <c r="D57" s="40">
        <f>1-d*AnnuitiesAnnual!I57</f>
        <v>0.55252299610842781</v>
      </c>
      <c r="E57" s="40">
        <f>1-d*AnnuitiesAnnual!J57</f>
        <v>0.48752860209590776</v>
      </c>
      <c r="F57" s="40">
        <f>1-d*AnnuitiesAnnual!K57</f>
        <v>0.43881878688612064</v>
      </c>
      <c r="G57" s="62">
        <f>1-d*AnnuitiesAnnual!L57</f>
        <v>0.41004673311826945</v>
      </c>
      <c r="H57" s="40">
        <f>C57-AnnuitiesAnnual!C57</f>
        <v>0.1016326227701162</v>
      </c>
      <c r="I57" s="40">
        <f>D57-AnnuitiesAnnual!D57</f>
        <v>0.20169608670292283</v>
      </c>
      <c r="J57" s="40">
        <f>E57-AnnuitiesAnnual!E57</f>
        <v>0.28410024781747895</v>
      </c>
      <c r="K57" s="40">
        <f>F57-AnnuitiesAnnual!F57</f>
        <v>0.34585775046662048</v>
      </c>
      <c r="L57" s="62">
        <f>G57-AnnuitiesAnnual!G57</f>
        <v>0.3823368497844164</v>
      </c>
    </row>
    <row r="58" spans="1:12">
      <c r="A58" s="3">
        <f t="shared" si="1"/>
        <v>69</v>
      </c>
      <c r="B58" s="66">
        <f>1-d*AnnuitiesAnnual!B58</f>
        <v>0.41284810265855942</v>
      </c>
      <c r="C58" s="40">
        <f>1-d*AnnuitiesAnnual!H58</f>
        <v>0.63348645489885724</v>
      </c>
      <c r="D58" s="40">
        <f>1-d*AnnuitiesAnnual!I58</f>
        <v>0.55595088720240693</v>
      </c>
      <c r="E58" s="40">
        <f>1-d*AnnuitiesAnnual!J58</f>
        <v>0.49279742385206005</v>
      </c>
      <c r="F58" s="40">
        <f>1-d*AnnuitiesAnnual!K58</f>
        <v>0.44702456842040517</v>
      </c>
      <c r="G58" s="62">
        <f>1-d*AnnuitiesAnnual!L58</f>
        <v>0.42188615551704733</v>
      </c>
      <c r="H58" s="40">
        <f>C58-AnnuitiesAnnual!C58</f>
        <v>0.11312256992624314</v>
      </c>
      <c r="I58" s="40">
        <f>D58-AnnuitiesAnnual!D58</f>
        <v>0.21845053805850623</v>
      </c>
      <c r="J58" s="40">
        <f>E58-AnnuitiesAnnual!E58</f>
        <v>0.30424117805548301</v>
      </c>
      <c r="K58" s="40">
        <f>F58-AnnuitiesAnnual!F58</f>
        <v>0.36642118139411534</v>
      </c>
      <c r="L58" s="62">
        <f>G58-AnnuitiesAnnual!G58</f>
        <v>0.40057038584111881</v>
      </c>
    </row>
    <row r="59" spans="1:12">
      <c r="A59" s="11">
        <f t="shared" si="1"/>
        <v>70</v>
      </c>
      <c r="B59" s="47">
        <f>1-d*AnnuitiesAnnual!B59</f>
        <v>0.42817602544817768</v>
      </c>
      <c r="C59" s="57">
        <f>1-d*AnnuitiesAnnual!H59</f>
        <v>0.63575734379128845</v>
      </c>
      <c r="D59" s="46">
        <f>1-d*AnnuitiesAnnual!I59</f>
        <v>0.55970937078603311</v>
      </c>
      <c r="E59" s="46">
        <f>1-d*AnnuitiesAnnual!J59</f>
        <v>0.49865309465225238</v>
      </c>
      <c r="F59" s="46">
        <f>1-d*AnnuitiesAnnual!K59</f>
        <v>0.45612654862995727</v>
      </c>
      <c r="G59" s="46">
        <f>1-d*AnnuitiesAnnual!L59</f>
        <v>0.43463710949010226</v>
      </c>
      <c r="H59" s="57">
        <f>C59-AnnuitiesAnnual!C59</f>
        <v>0.12581339799555247</v>
      </c>
      <c r="I59" s="46">
        <f>D59-AnnuitiesAnnual!D59</f>
        <v>0.23658475793223255</v>
      </c>
      <c r="J59" s="46">
        <f>E59-AnnuitiesAnnual!E59</f>
        <v>0.32551923537768657</v>
      </c>
      <c r="K59" s="46">
        <f>F59-AnnuitiesAnnual!F59</f>
        <v>0.38746333658303894</v>
      </c>
      <c r="L59" s="46">
        <f>G59-AnnuitiesAnnual!G59</f>
        <v>0.41876482041921903</v>
      </c>
    </row>
    <row r="60" spans="1:12">
      <c r="A60" s="3">
        <f t="shared" si="1"/>
        <v>71</v>
      </c>
      <c r="B60" s="66">
        <f>1-d*AnnuitiesAnnual!B60</f>
        <v>0.44379285991160911</v>
      </c>
      <c r="C60" s="40">
        <f>1-d*AnnuitiesAnnual!H60</f>
        <v>0.63828131879499994</v>
      </c>
      <c r="D60" s="40">
        <f>1-d*AnnuitiesAnnual!I60</f>
        <v>0.56384423547424323</v>
      </c>
      <c r="E60" s="40">
        <f>1-d*AnnuitiesAnnual!J60</f>
        <v>0.50516527275678458</v>
      </c>
      <c r="F60" s="40">
        <f>1-d*AnnuitiesAnnual!K60</f>
        <v>0.46616493807690473</v>
      </c>
      <c r="G60" s="62">
        <f>1-d*AnnuitiesAnnual!L60</f>
        <v>0.44823859822467649</v>
      </c>
      <c r="H60" s="40">
        <f>C60-AnnuitiesAnnual!C60</f>
        <v>0.13980052591786163</v>
      </c>
      <c r="I60" s="40">
        <f>D60-AnnuitiesAnnual!D60</f>
        <v>0.25614831757747408</v>
      </c>
      <c r="J60" s="40">
        <f>E60-AnnuitiesAnnual!E60</f>
        <v>0.34786560987967396</v>
      </c>
      <c r="K60" s="40">
        <f>F60-AnnuitiesAnnual!F60</f>
        <v>0.40882451116328367</v>
      </c>
      <c r="L60" s="62">
        <f>G60-AnnuitiesAnnual!G60</f>
        <v>0.4368440138264793</v>
      </c>
    </row>
    <row r="61" spans="1:12">
      <c r="A61" s="3">
        <f t="shared" si="1"/>
        <v>72</v>
      </c>
      <c r="B61" s="66">
        <f>1-d*AnnuitiesAnnual!B61</f>
        <v>0.45967691174138903</v>
      </c>
      <c r="C61" s="40">
        <f>1-d*AnnuitiesAnnual!H61</f>
        <v>0.64108276721689417</v>
      </c>
      <c r="D61" s="40">
        <f>1-d*AnnuitiesAnnual!I61</f>
        <v>0.56840453632803423</v>
      </c>
      <c r="E61" s="40">
        <f>1-d*AnnuitiesAnnual!J61</f>
        <v>0.51240107685685132</v>
      </c>
      <c r="F61" s="40">
        <f>1-d*AnnuitiesAnnual!K61</f>
        <v>0.47715904204634241</v>
      </c>
      <c r="G61" s="62">
        <f>1-d*AnnuitiesAnnual!L61</f>
        <v>0.46260787235216616</v>
      </c>
      <c r="H61" s="40">
        <f>C61-AnnuitiesAnnual!C61</f>
        <v>0.15517925235758939</v>
      </c>
      <c r="I61" s="40">
        <f>D61-AnnuitiesAnnual!D61</f>
        <v>0.27717284035839934</v>
      </c>
      <c r="J61" s="40">
        <f>E61-AnnuitiesAnnual!E61</f>
        <v>0.37117709552244116</v>
      </c>
      <c r="K61" s="40">
        <f>F61-AnnuitiesAnnual!F61</f>
        <v>0.43033239171502397</v>
      </c>
      <c r="L61" s="62">
        <f>G61-AnnuitiesAnnual!G61</f>
        <v>0.45475716621615014</v>
      </c>
    </row>
    <row r="62" spans="1:12">
      <c r="A62" s="3">
        <f t="shared" si="1"/>
        <v>73</v>
      </c>
      <c r="B62" s="66">
        <f>1-d*AnnuitiesAnnual!B62</f>
        <v>0.47580391768646979</v>
      </c>
      <c r="C62" s="40">
        <f>1-d*AnnuitiesAnnual!H62</f>
        <v>0.64418746093561374</v>
      </c>
      <c r="D62" s="40">
        <f>1-d*AnnuitiesAnnual!I62</f>
        <v>0.57344177319986023</v>
      </c>
      <c r="E62" s="40">
        <f>1-d*AnnuitiesAnnual!J62</f>
        <v>0.52042167156103203</v>
      </c>
      <c r="F62" s="40">
        <f>1-d*AnnuitiesAnnual!K62</f>
        <v>0.48910360540620945</v>
      </c>
      <c r="G62" s="62">
        <f>1-d*AnnuitiesAnnual!L62</f>
        <v>0.47764588200880831</v>
      </c>
      <c r="H62" s="40">
        <f>C62-AnnuitiesAnnual!C62</f>
        <v>0.17204239880845901</v>
      </c>
      <c r="I62" s="40">
        <f>D62-AnnuitiesAnnual!D62</f>
        <v>0.29966661401389139</v>
      </c>
      <c r="J62" s="40">
        <f>E62-AnnuitiesAnnual!E62</f>
        <v>0.39531412382455589</v>
      </c>
      <c r="K62" s="40">
        <f>F62-AnnuitiesAnnual!F62</f>
        <v>0.45181147006126615</v>
      </c>
      <c r="L62" s="62">
        <f>G62-AnnuitiesAnnual!G62</f>
        <v>0.47248104022780535</v>
      </c>
    </row>
    <row r="63" spans="1:12">
      <c r="A63" s="3">
        <f t="shared" si="1"/>
        <v>74</v>
      </c>
      <c r="B63" s="66">
        <f>1-d*AnnuitiesAnnual!B63</f>
        <v>0.49214704332386805</v>
      </c>
      <c r="C63" s="40">
        <f>1-d*AnnuitiesAnnual!H63</f>
        <v>0.64762237471039485</v>
      </c>
      <c r="D63" s="40">
        <f>1-d*AnnuitiesAnnual!I63</f>
        <v>0.57900871583645785</v>
      </c>
      <c r="E63" s="40">
        <f>1-d*AnnuitiesAnnual!J63</f>
        <v>0.52927837767826802</v>
      </c>
      <c r="F63" s="40">
        <f>1-d*AnnuitiesAnnual!K63</f>
        <v>0.50196651865931674</v>
      </c>
      <c r="G63" s="62">
        <f>1-d*AnnuitiesAnnual!L63</f>
        <v>0.49324418620246613</v>
      </c>
      <c r="H63" s="40">
        <f>C63-AnnuitiesAnnual!C63</f>
        <v>0.19047733217887269</v>
      </c>
      <c r="I63" s="40">
        <f>D63-AnnuitiesAnnual!D63</f>
        <v>0.32360882299810073</v>
      </c>
      <c r="J63" s="40">
        <f>E63-AnnuitiesAnnual!E63</f>
        <v>0.42010089420666635</v>
      </c>
      <c r="K63" s="40">
        <f>F63-AnnuitiesAnnual!F63</f>
        <v>0.47309425686814527</v>
      </c>
      <c r="L63" s="62">
        <f>G63-AnnuitiesAnnual!G63</f>
        <v>0.49001825046444913</v>
      </c>
    </row>
    <row r="64" spans="1:12">
      <c r="A64" s="3">
        <f t="shared" si="1"/>
        <v>75</v>
      </c>
      <c r="B64" s="66">
        <f>1-d*AnnuitiesAnnual!B64</f>
        <v>0.5086769131886828</v>
      </c>
      <c r="C64" s="40">
        <f>1-d*AnnuitiesAnnual!H64</f>
        <v>0.65141541802398195</v>
      </c>
      <c r="D64" s="40">
        <f>1-d*AnnuitiesAnnual!I64</f>
        <v>0.58515783487074013</v>
      </c>
      <c r="E64" s="40">
        <f>1-d*AnnuitiesAnnual!J64</f>
        <v>0.539008506124937</v>
      </c>
      <c r="F64" s="40">
        <f>1-d*AnnuitiesAnnual!K64</f>
        <v>0.51568840881658362</v>
      </c>
      <c r="G64" s="62">
        <f>1-d*AnnuitiesAnnual!L64</f>
        <v>0.50929231088171911</v>
      </c>
      <c r="H64" s="40">
        <f>C64-AnnuitiesAnnual!C64</f>
        <v>0.21056229811125571</v>
      </c>
      <c r="I64" s="40">
        <f>D64-AnnuitiesAnnual!D64</f>
        <v>0.34894369646260343</v>
      </c>
      <c r="J64" s="40">
        <f>E64-AnnuitiesAnnual!E64</f>
        <v>0.4453282662113992</v>
      </c>
      <c r="K64" s="40">
        <f>F64-AnnuitiesAnnual!F64</f>
        <v>0.49403314679474092</v>
      </c>
      <c r="L64" s="62">
        <f>G64-AnnuitiesAnnual!G64</f>
        <v>0.50739163248190555</v>
      </c>
    </row>
    <row r="65" spans="1:12">
      <c r="A65" s="3">
        <f t="shared" si="1"/>
        <v>76</v>
      </c>
      <c r="B65" s="66">
        <f>1-d*AnnuitiesAnnual!B65</f>
        <v>0.52536167669196721</v>
      </c>
      <c r="C65" s="40">
        <f>1-d*AnnuitiesAnnual!H65</f>
        <v>0.65559506307326632</v>
      </c>
      <c r="D65" s="40">
        <f>1-d*AnnuitiesAnnual!I65</f>
        <v>0.5919393157882249</v>
      </c>
      <c r="E65" s="40">
        <f>1-d*AnnuitiesAnnual!J65</f>
        <v>0.54963121534738613</v>
      </c>
      <c r="F65" s="40">
        <f>1-d*AnnuitiesAnnual!K65</f>
        <v>0.53018447487118325</v>
      </c>
      <c r="G65" s="62">
        <f>1-d*AnnuitiesAnnual!L65</f>
        <v>0.52568438912088589</v>
      </c>
      <c r="H65" s="40">
        <f>C65-AnnuitiesAnnual!C65</f>
        <v>0.23236201619443736</v>
      </c>
      <c r="I65" s="40">
        <f>D65-AnnuitiesAnnual!D65</f>
        <v>0.37557500375069042</v>
      </c>
      <c r="J65" s="40">
        <f>E65-AnnuitiesAnnual!E65</f>
        <v>0.47075995908286006</v>
      </c>
      <c r="K65" s="40">
        <f>F65-AnnuitiesAnnual!F65</f>
        <v>0.5145113235803529</v>
      </c>
      <c r="L65" s="62">
        <f>G65-AnnuitiesAnnual!G65</f>
        <v>0.52463563681280256</v>
      </c>
    </row>
    <row r="66" spans="1:12">
      <c r="A66" s="3">
        <f t="shared" si="1"/>
        <v>77</v>
      </c>
      <c r="B66" s="66">
        <f>1-d*AnnuitiesAnnual!B66</f>
        <v>0.54216711289221697</v>
      </c>
      <c r="C66" s="40">
        <f>1-d*AnnuitiesAnnual!H66</f>
        <v>0.66018985080310288</v>
      </c>
      <c r="D66" s="40">
        <f>1-d*AnnuitiesAnnual!I66</f>
        <v>0.59939866140299713</v>
      </c>
      <c r="E66" s="40">
        <f>1-d*AnnuitiesAnnual!J66</f>
        <v>0.56114378869976411</v>
      </c>
      <c r="F66" s="40">
        <f>1-d*AnnuitiesAnnual!K66</f>
        <v>0.54534864102095115</v>
      </c>
      <c r="G66" s="62">
        <f>1-d*AnnuitiesAnnual!L66</f>
        <v>0.54232404544277057</v>
      </c>
      <c r="H66" s="40">
        <f>C66-AnnuitiesAnnual!C66</f>
        <v>0.25592252272652477</v>
      </c>
      <c r="I66" s="40">
        <f>D66-AnnuitiesAnnual!D66</f>
        <v>0.40336147731726757</v>
      </c>
      <c r="J66" s="40">
        <f>E66-AnnuitiesAnnual!E66</f>
        <v>0.49614233084267667</v>
      </c>
      <c r="K66" s="40">
        <f>F66-AnnuitiesAnnual!F66</f>
        <v>0.53445084371027485</v>
      </c>
      <c r="L66" s="62">
        <f>G66-AnnuitiesAnnual!G66</f>
        <v>0.54178649900024956</v>
      </c>
    </row>
    <row r="67" spans="1:12">
      <c r="A67" s="3">
        <f t="shared" si="1"/>
        <v>78</v>
      </c>
      <c r="B67" s="66">
        <f>1-d*AnnuitiesAnnual!B67</f>
        <v>0.55905677666591314</v>
      </c>
      <c r="C67" s="40">
        <f>1-d*AnnuitiesAnnual!H67</f>
        <v>0.66522775725369976</v>
      </c>
      <c r="D67" s="40">
        <f>1-d*AnnuitiesAnnual!I67</f>
        <v>0.60757392870267735</v>
      </c>
      <c r="E67" s="40">
        <f>1-d*AnnuitiesAnnual!J67</f>
        <v>0.57351879940587835</v>
      </c>
      <c r="F67" s="40">
        <f>1-d*AnnuitiesAnnual!K67</f>
        <v>0.56105972068063048</v>
      </c>
      <c r="G67" s="62">
        <f>1-d*AnnuitiesAnnual!L67</f>
        <v>0.55912690350443262</v>
      </c>
      <c r="H67" s="40">
        <f>C67-AnnuitiesAnnual!C67</f>
        <v>0.28126530001811145</v>
      </c>
      <c r="I67" s="40">
        <f>D67-AnnuitiesAnnual!D67</f>
        <v>0.43211388480955726</v>
      </c>
      <c r="J67" s="40">
        <f>E67-AnnuitiesAnnual!E67</f>
        <v>0.52121756080855131</v>
      </c>
      <c r="K67" s="40">
        <f>F67-AnnuitiesAnnual!F67</f>
        <v>0.55381616597916161</v>
      </c>
      <c r="L67" s="62">
        <f>G67-AnnuitiesAnnual!G67</f>
        <v>0.55887329302549504</v>
      </c>
    </row>
    <row r="68" spans="1:12">
      <c r="A68" s="3">
        <f t="shared" si="1"/>
        <v>79</v>
      </c>
      <c r="B68" s="66">
        <f>1-d*AnnuitiesAnnual!B68</f>
        <v>0.57599218813598174</v>
      </c>
      <c r="C68" s="40">
        <f>1-d*AnnuitiesAnnual!H68</f>
        <v>0.67073540449775204</v>
      </c>
      <c r="D68" s="40">
        <f>1-d*AnnuitiesAnnual!I68</f>
        <v>0.61649269823184993</v>
      </c>
      <c r="E68" s="40">
        <f>1-d*AnnuitiesAnnual!J68</f>
        <v>0.58670265052237713</v>
      </c>
      <c r="F68" s="40">
        <f>1-d*AnnuitiesAnnual!K68</f>
        <v>0.5771888821682285</v>
      </c>
      <c r="G68" s="62">
        <f>1-d*AnnuitiesAnnual!L68</f>
        <v>0.57602069030389713</v>
      </c>
      <c r="H68" s="40">
        <f>C68-AnnuitiesAnnual!C68</f>
        <v>0.30838080756698993</v>
      </c>
      <c r="I68" s="40">
        <f>D68-AnnuitiesAnnual!D68</f>
        <v>0.46159457913864677</v>
      </c>
      <c r="J68" s="40">
        <f>E68-AnnuitiesAnnual!E68</f>
        <v>0.54573945093935783</v>
      </c>
      <c r="K68" s="40">
        <f>F68-AnnuitiesAnnual!F68</f>
        <v>0.57261201006744999</v>
      </c>
      <c r="L68" s="62">
        <f>G68-AnnuitiesAnnual!G68</f>
        <v>0.5759116810052558</v>
      </c>
    </row>
    <row r="69" spans="1:12">
      <c r="A69" s="11">
        <f t="shared" si="1"/>
        <v>80</v>
      </c>
      <c r="B69" s="47">
        <f>1-d*AnnuitiesAnnual!B69</f>
        <v>0.59293306636047427</v>
      </c>
      <c r="C69" s="57">
        <f>1-d*AnnuitiesAnnual!H69</f>
        <v>0.67673710473023507</v>
      </c>
      <c r="D69" s="46">
        <f>1-d*AnnuitiesAnnual!I69</f>
        <v>0.62616893646168614</v>
      </c>
      <c r="E69" s="46">
        <f>1-d*AnnuitiesAnnual!J69</f>
        <v>0.60061591896877187</v>
      </c>
      <c r="F69" s="46">
        <f>1-d*AnnuitiesAnnual!K69</f>
        <v>0.5936073889332889</v>
      </c>
      <c r="G69" s="46">
        <f>1-d*AnnuitiesAnnual!L69</f>
        <v>0.59294348219379411</v>
      </c>
      <c r="H69" s="57">
        <f>C69-AnnuitiesAnnual!C69</f>
        <v>0.33722163307501007</v>
      </c>
      <c r="I69" s="46">
        <f>D69-AnnuitiesAnnual!D69</f>
        <v>0.49152038810060372</v>
      </c>
      <c r="J69" s="46">
        <f>E69-AnnuitiesAnnual!E69</f>
        <v>0.56949036251939489</v>
      </c>
      <c r="K69" s="46">
        <f>F69-AnnuitiesAnnual!F69</f>
        <v>0.59087550451804449</v>
      </c>
      <c r="L69" s="46">
        <f>G69-AnnuitiesAnnual!G69</f>
        <v>0.59290128450701129</v>
      </c>
    </row>
    <row r="70" spans="1:12">
      <c r="A70" s="3">
        <f t="shared" si="1"/>
        <v>81</v>
      </c>
      <c r="B70" s="66">
        <f>1-d*AnnuitiesAnnual!B70</f>
        <v>0.60983760726097458</v>
      </c>
      <c r="C70" s="40">
        <f>1-d*AnnuitiesAnnual!H70</f>
        <v>0.68325373337604822</v>
      </c>
      <c r="D70" s="40">
        <f>1-d*AnnuitiesAnnual!I70</f>
        <v>0.63659997875487517</v>
      </c>
      <c r="E70" s="40">
        <f>1-d*AnnuitiesAnnual!J70</f>
        <v>0.61515577660670573</v>
      </c>
      <c r="F70" s="40">
        <f>1-d*AnnuitiesAnnual!K70</f>
        <v>0.61019346692650189</v>
      </c>
      <c r="G70" s="62">
        <f>1-d*AnnuitiesAnnual!L70</f>
        <v>0.60984098570056033</v>
      </c>
      <c r="H70" s="40">
        <f>C70-AnnuitiesAnnual!C70</f>
        <v>0.36769561132844392</v>
      </c>
      <c r="I70" s="40">
        <f>D70-AnnuitiesAnnual!D70</f>
        <v>0.5215696150318061</v>
      </c>
      <c r="J70" s="40">
        <f>E70-AnnuitiesAnnual!E70</f>
        <v>0.59229715384527537</v>
      </c>
      <c r="K70" s="40">
        <f>F70-AnnuitiesAnnual!F70</f>
        <v>0.60866390641018875</v>
      </c>
      <c r="L70" s="62">
        <f>G70-AnnuitiesAnnual!G70</f>
        <v>0.60982646444879263</v>
      </c>
    </row>
    <row r="71" spans="1:12">
      <c r="A71" s="3">
        <f t="shared" si="1"/>
        <v>82</v>
      </c>
      <c r="B71" s="66">
        <f>1-d*AnnuitiesAnnual!B71</f>
        <v>0.62666280459396984</v>
      </c>
      <c r="C71" s="40">
        <f>1-d*AnnuitiesAnnual!H71</f>
        <v>0.69030143815222189</v>
      </c>
      <c r="D71" s="40">
        <f>1-d*AnnuitiesAnnual!I71</f>
        <v>0.64776392363223534</v>
      </c>
      <c r="E71" s="40">
        <f>1-d*AnnuitiesAnnual!J71</f>
        <v>0.63020050553004814</v>
      </c>
      <c r="F71" s="40">
        <f>1-d*AnnuitiesAnnual!K71</f>
        <v>0.62683730577973051</v>
      </c>
      <c r="G71" s="62">
        <f>1-d*AnnuitiesAnnual!L71</f>
        <v>0.62666376318776373</v>
      </c>
      <c r="H71" s="40">
        <f>C71-AnnuitiesAnnual!C71</f>
        <v>0.39965941352043449</v>
      </c>
      <c r="I71" s="40">
        <f>D71-AnnuitiesAnnual!D71</f>
        <v>0.55139365896173331</v>
      </c>
      <c r="J71" s="40">
        <f>E71-AnnuitiesAnnual!E71</f>
        <v>0.61404358158129013</v>
      </c>
      <c r="K71" s="40">
        <f>F71-AnnuitiesAnnual!F71</f>
        <v>0.62604034683994281</v>
      </c>
      <c r="L71" s="62">
        <f>G71-AnnuitiesAnnual!G71</f>
        <v>0.62665938522385256</v>
      </c>
    </row>
    <row r="72" spans="1:12">
      <c r="A72" s="3">
        <f t="shared" si="1"/>
        <v>83</v>
      </c>
      <c r="B72" s="66">
        <f>1-d*AnnuitiesAnnual!B72</f>
        <v>0.64336481146170277</v>
      </c>
      <c r="C72" s="40">
        <f>1-d*AnnuitiesAnnual!H72</f>
        <v>0.69789020651596634</v>
      </c>
      <c r="D72" s="40">
        <f>1-d*AnnuitiesAnnual!I72</f>
        <v>0.65961777500298435</v>
      </c>
      <c r="E72" s="40">
        <f>1-d*AnnuitiesAnnual!J72</f>
        <v>0.64561579506418798</v>
      </c>
      <c r="F72" s="40">
        <f>1-d*AnnuitiesAnnual!K72</f>
        <v>0.64344362263287969</v>
      </c>
      <c r="G72" s="62">
        <f>1-d*AnnuitiesAnnual!L72</f>
        <v>0.64336504553954621</v>
      </c>
      <c r="H72" s="40">
        <f>C72-AnnuitiesAnnual!C72</f>
        <v>0.43291327935542551</v>
      </c>
      <c r="I72" s="40">
        <f>D72-AnnuitiesAnnual!D72</f>
        <v>0.58063328837734629</v>
      </c>
      <c r="J72" s="40">
        <f>E72-AnnuitiesAnnual!E72</f>
        <v>0.63467669563204776</v>
      </c>
      <c r="K72" s="40">
        <f>F72-AnnuitiesAnnual!F72</f>
        <v>0.64306062417970744</v>
      </c>
      <c r="L72" s="62">
        <f>G72-AnnuitiesAnnual!G72</f>
        <v>0.64336390799203047</v>
      </c>
    </row>
    <row r="73" spans="1:12">
      <c r="A73" s="3">
        <f t="shared" ref="A73:A104" si="2">x</f>
        <v>84</v>
      </c>
      <c r="B73" s="66">
        <f>1-d*AnnuitiesAnnual!B73</f>
        <v>0.65989933845600879</v>
      </c>
      <c r="C73" s="40">
        <f>1-d*AnnuitiesAnnual!H73</f>
        <v>0.70602233421301419</v>
      </c>
      <c r="D73" s="40">
        <f>1-d*AnnuitiesAnnual!I73</f>
        <v>0.67209668140388623</v>
      </c>
      <c r="E73" s="40">
        <f>1-d*AnnuitiesAnnual!J73</f>
        <v>0.6612621636066327</v>
      </c>
      <c r="F73" s="40">
        <f>1-d*AnnuitiesAnnual!K73</f>
        <v>0.65993179743903685</v>
      </c>
      <c r="G73" s="62">
        <f>1-d*AnnuitiesAnnual!L73</f>
        <v>0.6598993867538625</v>
      </c>
      <c r="H73" s="40">
        <f>C73-AnnuitiesAnnual!C73</f>
        <v>0.46719773082890692</v>
      </c>
      <c r="I73" s="40">
        <f>D73-AnnuitiesAnnual!D73</f>
        <v>0.60893891066380301</v>
      </c>
      <c r="J73" s="40">
        <f>E73-AnnuitiesAnnual!E73</f>
        <v>0.65420546291454418</v>
      </c>
      <c r="K73" s="40">
        <f>F73-AnnuitiesAnnual!F73</f>
        <v>0.65976372501397706</v>
      </c>
      <c r="L73" s="62">
        <f>G73-AnnuitiesAnnual!G73</f>
        <v>0.65989913666785738</v>
      </c>
    </row>
    <row r="74" spans="1:12">
      <c r="A74" s="3">
        <f t="shared" si="2"/>
        <v>85</v>
      </c>
      <c r="B74" s="66">
        <f>1-d*AnnuitiesAnnual!B74</f>
        <v>0.67622208307484288</v>
      </c>
      <c r="C74" s="40">
        <f>1-d*AnnuitiesAnnual!H74</f>
        <v>0.7146908625217423</v>
      </c>
      <c r="D74" s="40">
        <f>1-d*AnnuitiesAnnual!I74</f>
        <v>0.68511458270285353</v>
      </c>
      <c r="E74" s="40">
        <f>1-d*AnnuitiesAnnual!J74</f>
        <v>0.67700257614605397</v>
      </c>
      <c r="F74" s="40">
        <f>1-d*AnnuitiesAnnual!K74</f>
        <v>0.67623413885654848</v>
      </c>
      <c r="G74" s="62">
        <f>1-d*AnnuitiesAnnual!L74</f>
        <v>0.67622209132356015</v>
      </c>
      <c r="H74" s="40">
        <f>C74-AnnuitiesAnnual!C74</f>
        <v>0.50219323988478959</v>
      </c>
      <c r="I74" s="40">
        <f>D74-AnnuitiesAnnual!D74</f>
        <v>0.63599331976128759</v>
      </c>
      <c r="J74" s="40">
        <f>E74-AnnuitiesAnnual!E74</f>
        <v>0.67269121185268166</v>
      </c>
      <c r="K74" s="40">
        <f>F74-AnnuitiesAnnual!F74</f>
        <v>0.67616754394534251</v>
      </c>
      <c r="L74" s="62">
        <f>G74-AnnuitiesAnnual!G74</f>
        <v>0.67622204575848477</v>
      </c>
    </row>
    <row r="75" spans="1:12">
      <c r="A75" s="3">
        <f t="shared" si="2"/>
        <v>86</v>
      </c>
      <c r="B75" s="66">
        <f>1-d*AnnuitiesAnnual!B75</f>
        <v>0.69228918360294145</v>
      </c>
      <c r="C75" s="40">
        <f>1-d*AnnuitiesAnnual!H75</f>
        <v>0.72387808017743405</v>
      </c>
      <c r="D75" s="40">
        <f>1-d*AnnuitiesAnnual!I75</f>
        <v>0.69856647115446591</v>
      </c>
      <c r="E75" s="40">
        <f>1-d*AnnuitiesAnnual!J75</f>
        <v>0.69270922164672744</v>
      </c>
      <c r="F75" s="40">
        <f>1-d*AnnuitiesAnnual!K75</f>
        <v>0.6922931713354441</v>
      </c>
      <c r="G75" s="62">
        <f>1-d*AnnuitiesAnnual!L75</f>
        <v>0.69228918474234447</v>
      </c>
      <c r="H75" s="40">
        <f>C75-AnnuitiesAnnual!C75</f>
        <v>0.53752387923266043</v>
      </c>
      <c r="I75" s="40">
        <f>D75-AnnuitiesAnnual!D75</f>
        <v>0.6615345063624597</v>
      </c>
      <c r="J75" s="40">
        <f>E75-AnnuitiesAnnual!E75</f>
        <v>0.6902312669694699</v>
      </c>
      <c r="K75" s="40">
        <f>F75-AnnuitiesAnnual!F75</f>
        <v>0.69226964627490961</v>
      </c>
      <c r="L75" s="62">
        <f>G75-AnnuitiesAnnual!G75</f>
        <v>0.69228917802059853</v>
      </c>
    </row>
    <row r="76" spans="1:12">
      <c r="A76" s="3">
        <f t="shared" si="2"/>
        <v>87</v>
      </c>
      <c r="B76" s="66">
        <f>1-d*AnnuitiesAnnual!B76</f>
        <v>0.7080576892710716</v>
      </c>
      <c r="C76" s="40">
        <f>1-d*AnnuitiesAnnual!H76</f>
        <v>0.73355421548389732</v>
      </c>
      <c r="D76" s="40">
        <f>1-d*AnnuitiesAnnual!I76</f>
        <v>0.71233230070216624</v>
      </c>
      <c r="E76" s="40">
        <f>1-d*AnnuitiesAnnual!J76</f>
        <v>0.708268539418348</v>
      </c>
      <c r="F76" s="40">
        <f>1-d*AnnuitiesAnnual!K76</f>
        <v>0.70805884754195525</v>
      </c>
      <c r="G76" s="62">
        <f>1-d*AnnuitiesAnnual!L76</f>
        <v>0.70805768939509273</v>
      </c>
      <c r="H76" s="40">
        <f>C76-AnnuitiesAnnual!C76</f>
        <v>0.57276591194635662</v>
      </c>
      <c r="I76" s="40">
        <f>D76-AnnuitiesAnnual!D76</f>
        <v>0.68537539235509348</v>
      </c>
      <c r="J76" s="40">
        <f>E76-AnnuitiesAnnual!E76</f>
        <v>0.70693885877094431</v>
      </c>
      <c r="K76" s="40">
        <f>F76-AnnuitiesAnnual!F76</f>
        <v>0.70805154315825736</v>
      </c>
      <c r="L76" s="62">
        <f>G76-AnnuitiesAnnual!G76</f>
        <v>0.7080576886129798</v>
      </c>
    </row>
    <row r="77" spans="1:12">
      <c r="A77" s="3">
        <f t="shared" si="2"/>
        <v>88</v>
      </c>
      <c r="B77" s="66">
        <f>1-d*AnnuitiesAnnual!B77</f>
        <v>0.72348603727514105</v>
      </c>
      <c r="C77" s="40">
        <f>1-d*AnnuitiesAnnual!H77</f>
        <v>0.74367647077155552</v>
      </c>
      <c r="D77" s="40">
        <f>1-d*AnnuitiesAnnual!I77</f>
        <v>0.72628234790563395</v>
      </c>
      <c r="E77" s="40">
        <f>1-d*AnnuitiesAnnual!J77</f>
        <v>0.7235839413716082</v>
      </c>
      <c r="F77" s="40">
        <f>1-d*AnnuitiesAnnual!K77</f>
        <v>0.72348632806107194</v>
      </c>
      <c r="G77" s="62">
        <f>1-d*AnnuitiesAnnual!L77</f>
        <v>0.72348603728547189</v>
      </c>
      <c r="H77" s="40">
        <f>C77-AnnuitiesAnnual!C77</f>
        <v>0.60746201122808885</v>
      </c>
      <c r="I77" s="40">
        <f>D77-AnnuitiesAnnual!D77</f>
        <v>0.70741707979160973</v>
      </c>
      <c r="J77" s="40">
        <f>E77-AnnuitiesAnnual!E77</f>
        <v>0.72292343283969729</v>
      </c>
      <c r="K77" s="40">
        <f>F77-AnnuitiesAnnual!F77</f>
        <v>0.72348436627811064</v>
      </c>
      <c r="L77" s="62">
        <f>G77-AnnuitiesAnnual!G77</f>
        <v>0.72348603721577487</v>
      </c>
    </row>
    <row r="78" spans="1:12">
      <c r="A78" s="3">
        <f t="shared" si="2"/>
        <v>89</v>
      </c>
      <c r="B78" s="66">
        <f>1-d*AnnuitiesAnnual!B78</f>
        <v>0.73853452622301474</v>
      </c>
      <c r="C78" s="40">
        <f>1-d*AnnuitiesAnnual!H78</f>
        <v>0.75418856933611433</v>
      </c>
      <c r="D78" s="40">
        <f>1-d*AnnuitiesAnnual!I78</f>
        <v>0.74028357302399828</v>
      </c>
      <c r="E78" s="40">
        <f>1-d*AnnuitiesAnnual!J78</f>
        <v>0.73857618401044411</v>
      </c>
      <c r="F78" s="40">
        <f>1-d*AnnuitiesAnnual!K78</f>
        <v>0.73853458820837403</v>
      </c>
      <c r="G78" s="62">
        <f>1-d*AnnuitiesAnnual!L78</f>
        <v>0.73853452622365201</v>
      </c>
      <c r="H78" s="40">
        <f>C78-AnnuitiesAnnual!C78</f>
        <v>0.64114129484314997</v>
      </c>
      <c r="I78" s="40">
        <f>D78-AnnuitiesAnnual!D78</f>
        <v>0.72765265254017997</v>
      </c>
      <c r="J78" s="40">
        <f>E78-AnnuitiesAnnual!E78</f>
        <v>0.73827534803495309</v>
      </c>
      <c r="K78" s="40">
        <f>F78-AnnuitiesAnnual!F78</f>
        <v>0.73853414057475841</v>
      </c>
      <c r="L78" s="62">
        <f>G78-AnnuitiesAnnual!G78</f>
        <v>0.73853452621904991</v>
      </c>
    </row>
    <row r="79" spans="1:12">
      <c r="A79" s="11">
        <f t="shared" si="2"/>
        <v>90</v>
      </c>
      <c r="B79" s="47">
        <f>1-d*AnnuitiesAnnual!B79</f>
        <v>0.75316577485793335</v>
      </c>
      <c r="C79" s="57">
        <f>1-d*AnnuitiesAnnual!H79</f>
        <v>0.76502098689647446</v>
      </c>
      <c r="D79" s="46">
        <f>1-d*AnnuitiesAnnual!I79</f>
        <v>0.75420630465730198</v>
      </c>
      <c r="E79" s="46">
        <f>1-d*AnnuitiesAnnual!J79</f>
        <v>0.75318184726213788</v>
      </c>
      <c r="F79" s="46">
        <f>1-d*AnnuitiesAnnual!K79</f>
        <v>0.75316578585487437</v>
      </c>
      <c r="G79" s="46">
        <f>1-d*AnnuitiesAnnual!L79</f>
        <v>0.75316577485796143</v>
      </c>
      <c r="H79" s="57">
        <f>C79-AnnuitiesAnnual!C79</f>
        <v>0.67334458611970893</v>
      </c>
      <c r="I79" s="46">
        <f>D79-AnnuitiesAnnual!D79</f>
        <v>0.74615988367411135</v>
      </c>
      <c r="J79" s="46">
        <f>E79-AnnuitiesAnnual!E79</f>
        <v>0.75305755929794871</v>
      </c>
      <c r="K79" s="46">
        <f>F79-AnnuitiesAnnual!F79</f>
        <v>0.75316570081548695</v>
      </c>
      <c r="L79" s="46">
        <f>G79-AnnuitiesAnnual!G79</f>
        <v>0.7531657748577445</v>
      </c>
    </row>
    <row r="80" spans="1:12">
      <c r="A80" s="3">
        <f t="shared" si="2"/>
        <v>91</v>
      </c>
      <c r="B80" s="66">
        <f>1-d*AnnuitiesAnnual!B80</f>
        <v>0.76734515455128027</v>
      </c>
      <c r="C80" s="40">
        <f>1-d*AnnuitiesAnnual!H80</f>
        <v>0.77609201731003397</v>
      </c>
      <c r="D80" s="40">
        <f>1-d*AnnuitiesAnnual!I80</f>
        <v>0.76793044160278079</v>
      </c>
      <c r="E80" s="40">
        <f>1-d*AnnuitiesAnnual!J80</f>
        <v>0.767350711115104</v>
      </c>
      <c r="F80" s="40">
        <f>1-d*AnnuitiesAnnual!K80</f>
        <v>0.76734515613894083</v>
      </c>
      <c r="G80" s="62">
        <f>1-d*AnnuitiesAnnual!L80</f>
        <v>0.76734515455128105</v>
      </c>
      <c r="H80" s="40">
        <f>C80-AnnuitiesAnnual!C80</f>
        <v>0.70365330898871259</v>
      </c>
      <c r="I80" s="40">
        <f>D80-AnnuitiesAnnual!D80</f>
        <v>0.76308328220663502</v>
      </c>
      <c r="J80" s="40">
        <f>E80-AnnuitiesAnnual!E80</f>
        <v>0.76730469343800067</v>
      </c>
      <c r="K80" s="40">
        <f>F80-AnnuitiesAnnual!F80</f>
        <v>0.76734514299044621</v>
      </c>
      <c r="L80" s="62">
        <f>G80-AnnuitiesAnnual!G80</f>
        <v>0.76734515455127406</v>
      </c>
    </row>
    <row r="81" spans="1:12">
      <c r="A81" s="3">
        <f t="shared" si="2"/>
        <v>92</v>
      </c>
      <c r="B81" s="66">
        <f>1-d*AnnuitiesAnnual!B81</f>
        <v>0.78104118412030943</v>
      </c>
      <c r="C81" s="40">
        <f>1-d*AnnuitiesAnnual!H81</f>
        <v>0.78730976860542978</v>
      </c>
      <c r="D81" s="40">
        <f>1-d*AnnuitiesAnnual!I81</f>
        <v>0.78135038929210299</v>
      </c>
      <c r="E81" s="40">
        <f>1-d*AnnuitiesAnnual!J81</f>
        <v>0.78104288268847355</v>
      </c>
      <c r="F81" s="40">
        <f>1-d*AnnuitiesAnnual!K81</f>
        <v>0.78104118430218272</v>
      </c>
      <c r="G81" s="62">
        <f>1-d*AnnuitiesAnnual!L81</f>
        <v>0.78104118412030943</v>
      </c>
      <c r="H81" s="40">
        <f>C81-AnnuitiesAnnual!C81</f>
        <v>0.73171930824710019</v>
      </c>
      <c r="I81" s="40">
        <f>D81-AnnuitiesAnnual!D81</f>
        <v>0.77860832561154136</v>
      </c>
      <c r="J81" s="40">
        <f>E81-AnnuitiesAnnual!E81</f>
        <v>0.78102781960901468</v>
      </c>
      <c r="K81" s="40">
        <f>F81-AnnuitiesAnnual!F81</f>
        <v>0.78104118268931155</v>
      </c>
      <c r="L81" s="62">
        <f>G81-AnnuitiesAnnual!G81</f>
        <v>0.78104118412030932</v>
      </c>
    </row>
    <row r="82" spans="1:12">
      <c r="A82" s="3">
        <f t="shared" si="2"/>
        <v>93</v>
      </c>
      <c r="B82" s="66">
        <f>1-d*AnnuitiesAnnual!B82</f>
        <v>0.79422587604682837</v>
      </c>
      <c r="C82" s="40">
        <f>1-d*AnnuitiesAnnual!H82</f>
        <v>0.79857509675060934</v>
      </c>
      <c r="D82" s="40">
        <f>1-d*AnnuitiesAnnual!I82</f>
        <v>0.79437815044678117</v>
      </c>
      <c r="E82" s="40">
        <f>1-d*AnnuitiesAnnual!J82</f>
        <v>0.79422632831853845</v>
      </c>
      <c r="F82" s="40">
        <f>1-d*AnnuitiesAnnual!K82</f>
        <v>0.79422587606289641</v>
      </c>
      <c r="G82" s="62">
        <f>1-d*AnnuitiesAnnual!L82</f>
        <v>0.79422587604682837</v>
      </c>
      <c r="H82" s="40">
        <f>C82-AnnuitiesAnnual!C82</f>
        <v>0.75729188183313634</v>
      </c>
      <c r="I82" s="40">
        <f>D82-AnnuitiesAnnual!D82</f>
        <v>0.79293274741763309</v>
      </c>
      <c r="J82" s="40">
        <f>E82-AnnuitiesAnnual!E82</f>
        <v>0.79422203531262292</v>
      </c>
      <c r="K82" s="40">
        <f>F82-AnnuitiesAnnual!F82</f>
        <v>0.79422587591037697</v>
      </c>
      <c r="L82" s="62">
        <f>G82-AnnuitiesAnnual!G82</f>
        <v>0.79422587604682837</v>
      </c>
    </row>
    <row r="83" spans="1:12">
      <c r="A83" s="3">
        <f t="shared" si="2"/>
        <v>94</v>
      </c>
      <c r="B83" s="66">
        <f>1-d*AnnuitiesAnnual!B83</f>
        <v>0.80687502416648149</v>
      </c>
      <c r="C83" s="40">
        <f>1-d*AnnuitiesAnnual!H83</f>
        <v>0.80978536422196323</v>
      </c>
      <c r="D83" s="40">
        <f>1-d*AnnuitiesAnnual!I83</f>
        <v>0.80694434096652967</v>
      </c>
      <c r="E83" s="40">
        <f>1-d*AnnuitiesAnnual!J83</f>
        <v>0.80687512730750299</v>
      </c>
      <c r="F83" s="40">
        <f>1-d*AnnuitiesAnnual!K83</f>
        <v>0.80687502416754187</v>
      </c>
      <c r="G83" s="62">
        <f>1-d*AnnuitiesAnnual!L83</f>
        <v>0.80687502416648149</v>
      </c>
      <c r="H83" s="40">
        <f>C83-AnnuitiesAnnual!C83</f>
        <v>0.78023773557694032</v>
      </c>
      <c r="I83" s="40">
        <f>D83-AnnuitiesAnnual!D83</f>
        <v>0.80624059259773417</v>
      </c>
      <c r="J83" s="40">
        <f>E83-AnnuitiesAnnual!E83</f>
        <v>0.80687408015406226</v>
      </c>
      <c r="K83" s="40">
        <f>F83-AnnuitiesAnnual!F83</f>
        <v>0.80687502415677625</v>
      </c>
      <c r="L83" s="62">
        <f>G83-AnnuitiesAnnual!G83</f>
        <v>0.80687502416648149</v>
      </c>
    </row>
    <row r="84" spans="1:12">
      <c r="A84" s="3">
        <f t="shared" si="2"/>
        <v>95</v>
      </c>
      <c r="B84" s="66">
        <f>1-d*AnnuitiesAnnual!B84</f>
        <v>0.81896842435445727</v>
      </c>
      <c r="C84" s="40">
        <f>1-d*AnnuitiesAnnual!H84</f>
        <v>0.82083877151520768</v>
      </c>
      <c r="D84" s="40">
        <f>1-d*AnnuitiesAnnual!I84</f>
        <v>0.81899731442141033</v>
      </c>
      <c r="E84" s="40">
        <f>1-d*AnnuitiesAnnual!J84</f>
        <v>0.81896844412140424</v>
      </c>
      <c r="F84" s="40">
        <f>1-d*AnnuitiesAnnual!K84</f>
        <v>0.81896842435450767</v>
      </c>
      <c r="G84" s="62">
        <f>1-d*AnnuitiesAnnual!L84</f>
        <v>0.81896842435445727</v>
      </c>
      <c r="H84" s="40">
        <f>C84-AnnuitiesAnnual!C84</f>
        <v>0.80054977138489469</v>
      </c>
      <c r="I84" s="40">
        <f>D84-AnnuitiesAnnual!D84</f>
        <v>0.81868392309787663</v>
      </c>
      <c r="J84" s="40">
        <f>E84-AnnuitiesAnnual!E84</f>
        <v>0.8189682296951214</v>
      </c>
      <c r="K84" s="40">
        <f>F84-AnnuitiesAnnual!F84</f>
        <v>0.81896842435396067</v>
      </c>
      <c r="L84" s="62">
        <f>G84-AnnuitiesAnnual!G84</f>
        <v>0.81896842435445727</v>
      </c>
    </row>
    <row r="85" spans="1:12">
      <c r="A85" s="3">
        <f t="shared" si="2"/>
        <v>96</v>
      </c>
      <c r="B85" s="66">
        <f>1-d*AnnuitiesAnnual!B85</f>
        <v>0.83049002161290697</v>
      </c>
      <c r="C85" s="40">
        <f>1-d*AnnuitiesAnnual!H85</f>
        <v>0.83163887662058444</v>
      </c>
      <c r="D85" s="40">
        <f>1-d*AnnuitiesAnnual!I85</f>
        <v>0.83050092854508328</v>
      </c>
      <c r="E85" s="40">
        <f>1-d*AnnuitiesAnnual!J85</f>
        <v>0.83049002472931233</v>
      </c>
      <c r="F85" s="40">
        <f>1-d*AnnuitiesAnnual!K85</f>
        <v>0.83049002161290852</v>
      </c>
      <c r="G85" s="62">
        <f>1-d*AnnuitiesAnnual!L85</f>
        <v>0.83049002161290697</v>
      </c>
      <c r="H85" s="40">
        <f>C85-AnnuitiesAnnual!C85</f>
        <v>0.81834186123432062</v>
      </c>
      <c r="I85" s="40">
        <f>D85-AnnuitiesAnnual!D85</f>
        <v>0.83037469012161191</v>
      </c>
      <c r="J85" s="40">
        <f>E85-AnnuitiesAnnual!E85</f>
        <v>0.83048998865958135</v>
      </c>
      <c r="K85" s="40">
        <f>F85-AnnuitiesAnnual!F85</f>
        <v>0.83049002161288932</v>
      </c>
      <c r="L85" s="62">
        <f>G85-AnnuitiesAnnual!G85</f>
        <v>0.83049002161290697</v>
      </c>
    </row>
    <row r="86" spans="1:12">
      <c r="A86" s="3">
        <f t="shared" si="2"/>
        <v>97</v>
      </c>
      <c r="B86" s="66">
        <f>1-d*AnnuitiesAnnual!B86</f>
        <v>0.84142797920078305</v>
      </c>
      <c r="C86" s="40">
        <f>1-d*AnnuitiesAnnual!H86</f>
        <v>0.84209882361976252</v>
      </c>
      <c r="D86" s="40">
        <f>1-d*AnnuitiesAnnual!I86</f>
        <v>0.84143166437514982</v>
      </c>
      <c r="E86" s="40">
        <f>1-d*AnnuitiesAnnual!J86</f>
        <v>0.84142797959537108</v>
      </c>
      <c r="F86" s="40">
        <f>1-d*AnnuitiesAnnual!K86</f>
        <v>0.84142797920078305</v>
      </c>
      <c r="G86" s="62">
        <f>1-d*AnnuitiesAnnual!L86</f>
        <v>0.84142797920078305</v>
      </c>
      <c r="H86" s="40">
        <f>C86-AnnuitiesAnnual!C86</f>
        <v>0.83382906382909905</v>
      </c>
      <c r="I86" s="40">
        <f>D86-AnnuitiesAnnual!D86</f>
        <v>0.84138623579895888</v>
      </c>
      <c r="J86" s="40">
        <f>E86-AnnuitiesAnnual!E86</f>
        <v>0.84142797473113062</v>
      </c>
      <c r="K86" s="40">
        <f>F86-AnnuitiesAnnual!F86</f>
        <v>0.84142797920078261</v>
      </c>
      <c r="L86" s="62">
        <f>G86-AnnuitiesAnnual!G86</f>
        <v>0.84142797920078305</v>
      </c>
    </row>
    <row r="87" spans="1:12">
      <c r="A87" s="3">
        <f t="shared" si="2"/>
        <v>98</v>
      </c>
      <c r="B87" s="66">
        <f>1-d*AnnuitiesAnnual!B87</f>
        <v>0.85177466794579471</v>
      </c>
      <c r="C87" s="40">
        <f>1-d*AnnuitiesAnnual!H87</f>
        <v>0.85214478227109403</v>
      </c>
      <c r="D87" s="40">
        <f>1-d*AnnuitiesAnnual!I87</f>
        <v>0.8517757672260341</v>
      </c>
      <c r="E87" s="40">
        <f>1-d*AnnuitiesAnnual!J87</f>
        <v>0.85177466798484924</v>
      </c>
      <c r="F87" s="40">
        <f>1-d*AnnuitiesAnnual!K87</f>
        <v>0.85177466794579471</v>
      </c>
      <c r="G87" s="62">
        <f>1-d*AnnuitiesAnnual!L87</f>
        <v>0.85177466794579471</v>
      </c>
      <c r="H87" s="40">
        <f>C87-AnnuitiesAnnual!C87</f>
        <v>0.84729574837172217</v>
      </c>
      <c r="I87" s="40">
        <f>D87-AnnuitiesAnnual!D87</f>
        <v>0.85176136506221212</v>
      </c>
      <c r="J87" s="40">
        <f>E87-AnnuitiesAnnual!E87</f>
        <v>0.85177466747317765</v>
      </c>
      <c r="K87" s="40">
        <f>F87-AnnuitiesAnnual!F87</f>
        <v>0.85177466794579471</v>
      </c>
      <c r="L87" s="62">
        <f>G87-AnnuitiesAnnual!G87</f>
        <v>0.85177466794579471</v>
      </c>
    </row>
    <row r="88" spans="1:12">
      <c r="A88" s="3">
        <f t="shared" si="2"/>
        <v>99</v>
      </c>
      <c r="B88" s="66">
        <f>1-d*AnnuitiesAnnual!B88</f>
        <v>0.86152657652906206</v>
      </c>
      <c r="C88" s="40">
        <f>1-d*AnnuitiesAnnual!H88</f>
        <v>0.86171818087465391</v>
      </c>
      <c r="D88" s="40">
        <f>1-d*AnnuitiesAnnual!I88</f>
        <v>0.86152686162975811</v>
      </c>
      <c r="E88" s="40">
        <f>1-d*AnnuitiesAnnual!J88</f>
        <v>0.86152657653199327</v>
      </c>
      <c r="F88" s="40">
        <f>1-d*AnnuitiesAnnual!K88</f>
        <v>0.86152657652906206</v>
      </c>
      <c r="G88" s="62">
        <f>1-d*AnnuitiesAnnual!L88</f>
        <v>0.86152657652906206</v>
      </c>
      <c r="H88" s="40">
        <f>C88-AnnuitiesAnnual!C88</f>
        <v>0.85905702891994884</v>
      </c>
      <c r="I88" s="40">
        <f>D88-AnnuitiesAnnual!D88</f>
        <v>0.8615229019269024</v>
      </c>
      <c r="J88" s="40">
        <f>E88-AnnuitiesAnnual!E88</f>
        <v>0.86152657649128406</v>
      </c>
      <c r="K88" s="40">
        <f>F88-AnnuitiesAnnual!F88</f>
        <v>0.86152657652906206</v>
      </c>
      <c r="L88" s="62">
        <f>G88-AnnuitiesAnnual!G88</f>
        <v>0.86152657652906206</v>
      </c>
    </row>
    <row r="89" spans="1:12">
      <c r="A89" s="11">
        <f t="shared" si="2"/>
        <v>100</v>
      </c>
      <c r="B89" s="47">
        <f>1-d*AnnuitiesAnnual!B89</f>
        <v>0.87068414621327861</v>
      </c>
      <c r="C89" s="57">
        <f>1-d*AnnuitiesAnnual!H89</f>
        <v>0.87077649595092321</v>
      </c>
      <c r="D89" s="46">
        <f>1-d*AnnuitiesAnnual!I89</f>
        <v>0.87068420940012992</v>
      </c>
      <c r="E89" s="46">
        <f>1-d*AnnuitiesAnnual!J89</f>
        <v>0.8706841462134397</v>
      </c>
      <c r="F89" s="46">
        <f>1-d*AnnuitiesAnnual!K89</f>
        <v>0.87068414621327861</v>
      </c>
      <c r="G89" s="46">
        <f>1-d*AnnuitiesAnnual!L89</f>
        <v>0.87068414621327861</v>
      </c>
      <c r="H89" s="57">
        <f>C89-AnnuitiesAnnual!C89</f>
        <v>0.86942077121548267</v>
      </c>
      <c r="I89" s="46">
        <f>D89-AnnuitiesAnnual!D89</f>
        <v>0.87068328179622467</v>
      </c>
      <c r="J89" s="46">
        <f>E89-AnnuitiesAnnual!E89</f>
        <v>0.87068414621107337</v>
      </c>
      <c r="K89" s="46">
        <f>F89-AnnuitiesAnnual!F89</f>
        <v>0.87068414621327861</v>
      </c>
      <c r="L89" s="46">
        <f>G89-AnnuitiesAnnual!G89</f>
        <v>0.87068414621327861</v>
      </c>
    </row>
    <row r="90" spans="1:12">
      <c r="A90" s="3">
        <f t="shared" si="2"/>
        <v>101</v>
      </c>
      <c r="B90" s="66">
        <f>1-d*AnnuitiesAnnual!B90</f>
        <v>0.87925153607164419</v>
      </c>
    </row>
    <row r="91" spans="1:12">
      <c r="A91" s="3">
        <f t="shared" si="2"/>
        <v>102</v>
      </c>
      <c r="B91" s="66">
        <f>1-d*AnnuitiesAnnual!B91</f>
        <v>0.88723632715552725</v>
      </c>
    </row>
    <row r="92" spans="1:12">
      <c r="A92" s="3">
        <f t="shared" si="2"/>
        <v>103</v>
      </c>
      <c r="B92" s="66">
        <f>1-d*AnnuitiesAnnual!B92</f>
        <v>0.89464917612459938</v>
      </c>
    </row>
    <row r="93" spans="1:12">
      <c r="A93" s="3">
        <f t="shared" si="2"/>
        <v>104</v>
      </c>
      <c r="B93" s="66">
        <f>1-d*AnnuitiesAnnual!B93</f>
        <v>0.90150343059858629</v>
      </c>
    </row>
    <row r="94" spans="1:12">
      <c r="A94" s="3">
        <f t="shared" si="2"/>
        <v>105</v>
      </c>
      <c r="B94" s="66">
        <f>1-d*AnnuitiesAnnual!B94</f>
        <v>0.9078147198611326</v>
      </c>
    </row>
    <row r="95" spans="1:12">
      <c r="A95" s="3">
        <f t="shared" si="2"/>
        <v>106</v>
      </c>
      <c r="B95" s="66">
        <f>1-d*AnnuitiesAnnual!B95</f>
        <v>0.91360053558602727</v>
      </c>
    </row>
    <row r="96" spans="1:12">
      <c r="A96" s="3">
        <f t="shared" si="2"/>
        <v>107</v>
      </c>
      <c r="B96" s="66">
        <f>1-d*AnnuitiesAnnual!B96</f>
        <v>0.91887981804055663</v>
      </c>
    </row>
    <row r="97" spans="1:2">
      <c r="A97" s="3">
        <f t="shared" si="2"/>
        <v>108</v>
      </c>
      <c r="B97" s="66">
        <f>1-d*AnnuitiesAnnual!B97</f>
        <v>0.92367256385909779</v>
      </c>
    </row>
    <row r="98" spans="1:2">
      <c r="A98" s="3">
        <f t="shared" si="2"/>
        <v>109</v>
      </c>
      <c r="B98" s="66">
        <f>1-d*AnnuitiesAnnual!B98</f>
        <v>0.92799947208838696</v>
      </c>
    </row>
    <row r="99" spans="1:2">
      <c r="A99" s="3">
        <f t="shared" si="2"/>
        <v>110</v>
      </c>
      <c r="B99" s="66">
        <f>1-d*AnnuitiesAnnual!B99</f>
        <v>0.93188164586036204</v>
      </c>
    </row>
    <row r="100" spans="1:2">
      <c r="A100" s="3">
        <f t="shared" si="2"/>
        <v>111</v>
      </c>
      <c r="B100" s="66">
        <f>1-d*AnnuitiesAnnual!B100</f>
        <v>0.93534036770552231</v>
      </c>
    </row>
    <row r="101" spans="1:2">
      <c r="A101" s="3">
        <f t="shared" si="2"/>
        <v>112</v>
      </c>
      <c r="B101" s="66">
        <f>1-d*AnnuitiesAnnual!B101</f>
        <v>0.93839696689087893</v>
      </c>
    </row>
    <row r="102" spans="1:2">
      <c r="A102" s="3">
        <f t="shared" si="2"/>
        <v>113</v>
      </c>
      <c r="B102" s="66">
        <f>1-d*AnnuitiesAnnual!B102</f>
        <v>0.94107279653916553</v>
      </c>
    </row>
    <row r="103" spans="1:2">
      <c r="A103" s="3">
        <f t="shared" si="2"/>
        <v>114</v>
      </c>
      <c r="B103" s="66">
        <f>1-d*AnnuitiesAnnual!B103</f>
        <v>0.94338933530335911</v>
      </c>
    </row>
    <row r="104" spans="1:2">
      <c r="A104" s="3">
        <f t="shared" si="2"/>
        <v>115</v>
      </c>
      <c r="B104" s="66">
        <f>1-d*AnnuitiesAnnual!B104</f>
        <v>0.94536842084539952</v>
      </c>
    </row>
    <row r="105" spans="1:2">
      <c r="A105" s="3">
        <f t="shared" ref="A105:A119" si="3">x</f>
        <v>116</v>
      </c>
      <c r="B105" s="66">
        <f>1-d*AnnuitiesAnnual!B105</f>
        <v>0.94703260732580552</v>
      </c>
    </row>
    <row r="106" spans="1:2">
      <c r="A106" s="3">
        <f t="shared" si="3"/>
        <v>117</v>
      </c>
      <c r="B106" s="66">
        <f>1-d*AnnuitiesAnnual!B106</f>
        <v>0.94840561345268515</v>
      </c>
    </row>
    <row r="107" spans="1:2">
      <c r="A107" s="3">
        <f t="shared" si="3"/>
        <v>118</v>
      </c>
      <c r="B107" s="66">
        <f>1-d*AnnuitiesAnnual!B107</f>
        <v>0.94951278998415578</v>
      </c>
    </row>
    <row r="108" spans="1:2">
      <c r="A108" s="3">
        <f t="shared" si="3"/>
        <v>119</v>
      </c>
      <c r="B108" s="66">
        <f>1-d*AnnuitiesAnnual!B108</f>
        <v>0.95038148969858349</v>
      </c>
    </row>
    <row r="109" spans="1:2">
      <c r="A109" s="3">
        <f t="shared" si="3"/>
        <v>120</v>
      </c>
      <c r="B109" s="66">
        <f>1-d*AnnuitiesAnnual!B109</f>
        <v>0.95104118203381693</v>
      </c>
    </row>
    <row r="110" spans="1:2">
      <c r="A110" s="3">
        <f t="shared" si="3"/>
        <v>121</v>
      </c>
      <c r="B110" s="66">
        <f>1-d*AnnuitiesAnnual!B110</f>
        <v>0.95152314387425341</v>
      </c>
    </row>
    <row r="111" spans="1:2">
      <c r="A111" s="3">
        <f t="shared" si="3"/>
        <v>122</v>
      </c>
      <c r="B111" s="66">
        <f>1-d*AnnuitiesAnnual!B111</f>
        <v>0.95185960826159599</v>
      </c>
    </row>
    <row r="112" spans="1:2">
      <c r="A112" s="3">
        <f t="shared" si="3"/>
        <v>123</v>
      </c>
      <c r="B112" s="66">
        <f>1-d*AnnuitiesAnnual!B112</f>
        <v>0.95208238217446961</v>
      </c>
    </row>
    <row r="113" spans="1:2">
      <c r="A113" s="3">
        <f t="shared" si="3"/>
        <v>124</v>
      </c>
      <c r="B113" s="66">
        <f>1-d*AnnuitiesAnnual!B113</f>
        <v>0.95222113157475208</v>
      </c>
    </row>
    <row r="114" spans="1:2">
      <c r="A114" s="3">
        <f t="shared" si="3"/>
        <v>125</v>
      </c>
      <c r="B114" s="66">
        <f>1-d*AnnuitiesAnnual!B114</f>
        <v>0.95230170311502038</v>
      </c>
    </row>
    <row r="115" spans="1:2">
      <c r="A115" s="3">
        <f t="shared" si="3"/>
        <v>126</v>
      </c>
      <c r="B115" s="66">
        <f>1-d*AnnuitiesAnnual!B115</f>
        <v>0.95234490850904463</v>
      </c>
    </row>
    <row r="116" spans="1:2">
      <c r="A116" s="3">
        <f t="shared" si="3"/>
        <v>127</v>
      </c>
      <c r="B116" s="66">
        <f>1-d*AnnuitiesAnnual!B116</f>
        <v>0.95236608033327574</v>
      </c>
    </row>
    <row r="117" spans="1:2">
      <c r="A117" s="3">
        <f t="shared" si="3"/>
        <v>128</v>
      </c>
      <c r="B117" s="66">
        <f>1-d*AnnuitiesAnnual!B117</f>
        <v>0.95237545318390726</v>
      </c>
    </row>
    <row r="118" spans="1:2">
      <c r="A118" s="3">
        <f t="shared" si="3"/>
        <v>129</v>
      </c>
      <c r="B118" s="66">
        <f>1-d*AnnuitiesAnnual!B118</f>
        <v>0.95237915486613367</v>
      </c>
    </row>
    <row r="119" spans="1:2">
      <c r="A119" s="3">
        <f t="shared" si="3"/>
        <v>130</v>
      </c>
      <c r="B119" s="66">
        <f>1-d*AnnuitiesAnnual!B119</f>
        <v>0.95238095238095233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19"/>
  <sheetViews>
    <sheetView zoomScale="80" zoomScaleNormal="80" zoomScalePage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8" sqref="A8:L8"/>
    </sheetView>
  </sheetViews>
  <sheetFormatPr baseColWidth="10" defaultColWidth="11.1640625" defaultRowHeight="15"/>
  <cols>
    <col min="1" max="1" width="11.1640625" style="38"/>
    <col min="2" max="2" width="21.1640625" style="58" bestFit="1" customWidth="1"/>
    <col min="3" max="6" width="15" style="38" customWidth="1"/>
    <col min="7" max="7" width="15" style="58" customWidth="1"/>
    <col min="8" max="8" width="16.6640625" style="38" customWidth="1"/>
    <col min="9" max="11" width="15" style="38" customWidth="1"/>
    <col min="12" max="12" width="15" style="58" customWidth="1"/>
    <col min="13" max="16384" width="11.1640625" style="38"/>
  </cols>
  <sheetData>
    <row r="1" spans="1:12" ht="16">
      <c r="A1" s="1" t="s">
        <v>78</v>
      </c>
      <c r="D1" s="38" t="s">
        <v>18</v>
      </c>
      <c r="E1" s="76" t="s">
        <v>19</v>
      </c>
      <c r="G1" s="38"/>
      <c r="L1" s="38"/>
    </row>
    <row r="2" spans="1:12" ht="16">
      <c r="A2" s="1" t="s">
        <v>77</v>
      </c>
      <c r="D2" s="77">
        <f>i</f>
        <v>0.05</v>
      </c>
      <c r="E2" s="38">
        <f>m</f>
        <v>12</v>
      </c>
      <c r="G2" s="38"/>
      <c r="L2" s="38"/>
    </row>
    <row r="3" spans="1:12">
      <c r="A3" s="3"/>
      <c r="B3" s="38"/>
      <c r="G3" s="38"/>
      <c r="L3" s="38"/>
    </row>
    <row r="4" spans="1:12">
      <c r="A4" s="3"/>
      <c r="B4" s="38"/>
      <c r="G4" s="38"/>
      <c r="L4" s="38"/>
    </row>
    <row r="5" spans="1:12">
      <c r="A5" s="3"/>
      <c r="B5" s="38"/>
      <c r="G5" s="38"/>
      <c r="L5" s="38"/>
    </row>
    <row r="6" spans="1:12">
      <c r="A6" s="3"/>
      <c r="B6" s="38"/>
      <c r="G6" s="38"/>
      <c r="L6" s="38"/>
    </row>
    <row r="7" spans="1:12">
      <c r="A7" s="3"/>
      <c r="B7" s="38"/>
      <c r="G7" s="38"/>
      <c r="L7" s="38"/>
    </row>
    <row r="8" spans="1:12" s="39" customFormat="1" ht="30.5" customHeight="1">
      <c r="A8" s="74" t="s">
        <v>4</v>
      </c>
      <c r="B8" s="75" t="s">
        <v>29</v>
      </c>
      <c r="C8" s="75" t="s">
        <v>56</v>
      </c>
      <c r="D8" s="75" t="s">
        <v>57</v>
      </c>
      <c r="E8" s="75" t="s">
        <v>58</v>
      </c>
      <c r="F8" s="75" t="s">
        <v>59</v>
      </c>
      <c r="G8" s="75" t="s">
        <v>60</v>
      </c>
      <c r="H8" s="75" t="s">
        <v>61</v>
      </c>
      <c r="I8" s="75" t="s">
        <v>62</v>
      </c>
      <c r="J8" s="75" t="s">
        <v>63</v>
      </c>
      <c r="K8" s="75" t="s">
        <v>64</v>
      </c>
      <c r="L8" s="75" t="s">
        <v>65</v>
      </c>
    </row>
    <row r="9" spans="1:12">
      <c r="A9" s="69">
        <f t="shared" ref="A9:A40" si="0">x</f>
        <v>20</v>
      </c>
      <c r="B9" s="70">
        <f>1-d_m*'Annuities-mthly'!B9</f>
        <v>5.0328442034332288E-2</v>
      </c>
      <c r="C9" s="71">
        <f>1-d_m*'Annuities-mthly'!C9</f>
        <v>0.61437372372204424</v>
      </c>
      <c r="D9" s="72">
        <f>1-d_m*'Annuities-mthly'!D9</f>
        <v>0.4915169346530518</v>
      </c>
      <c r="E9" s="68">
        <f>1-d_m*'Annuities-mthly'!E9</f>
        <v>0.39525251480066159</v>
      </c>
      <c r="F9" s="71">
        <f>1-d_m*'Annuities-mthly'!F9</f>
        <v>0.31975755054933841</v>
      </c>
      <c r="G9" s="73">
        <f>1-d_m*'Annuities-mthly'!G9</f>
        <v>0.26045783288222712</v>
      </c>
      <c r="H9" s="71">
        <f>C9-AnnuitiesAnnual!C9</f>
        <v>2.1346883016157836E-3</v>
      </c>
      <c r="I9" s="73">
        <f>D9-AnnuitiesAnnual!D9</f>
        <v>1.2631948058965281E-2</v>
      </c>
      <c r="J9" s="73">
        <f>E9-AnnuitiesAnnual!E9</f>
        <v>2.0857074470283399E-2</v>
      </c>
      <c r="K9" s="73">
        <f>F9-AnnuitiesAnnual!F9</f>
        <v>2.730759508150421E-2</v>
      </c>
      <c r="L9" s="73">
        <f>G9-AnnuitiesAnnual!G9</f>
        <v>3.2374344299079899E-2</v>
      </c>
    </row>
    <row r="10" spans="1:12">
      <c r="A10" s="3">
        <f t="shared" si="0"/>
        <v>21</v>
      </c>
      <c r="B10" s="66">
        <f>1-d_m*'Annuities-mthly'!B10</f>
        <v>5.2602699953182896E-2</v>
      </c>
      <c r="C10" s="40">
        <f>1-d_m*'Annuities-mthly'!C10</f>
        <v>0.61438289537463997</v>
      </c>
      <c r="D10" s="40">
        <f>1-d_m*'Annuities-mthly'!D10</f>
        <v>0.49198615467577445</v>
      </c>
      <c r="E10" s="40">
        <f>1-d_m*'Annuities-mthly'!E10</f>
        <v>0.39606885500273392</v>
      </c>
      <c r="F10" s="40">
        <f>1-d_m*'Annuities-mthly'!F10</f>
        <v>0.32082752165983996</v>
      </c>
      <c r="G10" s="62">
        <f>1-d_m*'Annuities-mthly'!G10</f>
        <v>0.26170128765958722</v>
      </c>
      <c r="H10" s="40">
        <f>C10-AnnuitiesAnnual!C10</f>
        <v>2.1841595284849413E-3</v>
      </c>
      <c r="I10" s="40">
        <f>D10-AnnuitiesAnnual!D10</f>
        <v>1.3168998561743084E-2</v>
      </c>
      <c r="J10" s="40">
        <f>E10-AnnuitiesAnnual!E10</f>
        <v>2.1777365838494378E-2</v>
      </c>
      <c r="K10" s="40">
        <f>F10-AnnuitiesAnnual!F10</f>
        <v>2.8530110484308868E-2</v>
      </c>
      <c r="L10" s="62">
        <f>G10-AnnuitiesAnnual!G10</f>
        <v>3.3836560308275199E-2</v>
      </c>
    </row>
    <row r="11" spans="1:12">
      <c r="A11" s="3">
        <f t="shared" si="0"/>
        <v>22</v>
      </c>
      <c r="B11" s="66">
        <f>1-d_m*'Annuities-mthly'!B11</f>
        <v>5.4987708453336892E-2</v>
      </c>
      <c r="C11" s="40">
        <f>1-d_m*'Annuities-mthly'!C11</f>
        <v>0.61439320389862684</v>
      </c>
      <c r="D11" s="40">
        <f>1-d_m*'Annuities-mthly'!D11</f>
        <v>0.49247655759779052</v>
      </c>
      <c r="E11" s="40">
        <f>1-d_m*'Annuities-mthly'!E11</f>
        <v>0.39692056252118724</v>
      </c>
      <c r="F11" s="40">
        <f>1-d_m*'Annuities-mthly'!F11</f>
        <v>0.32194188107017296</v>
      </c>
      <c r="G11" s="62">
        <f>1-d_m*'Annuities-mthly'!G11</f>
        <v>0.26299335069293373</v>
      </c>
      <c r="H11" s="40">
        <f>C11-AnnuitiesAnnual!C11</f>
        <v>2.2397616075274795E-3</v>
      </c>
      <c r="I11" s="40">
        <f>D11-AnnuitiesAnnual!D11</f>
        <v>1.3735631474835086E-2</v>
      </c>
      <c r="J11" s="40">
        <f>E11-AnnuitiesAnnual!E11</f>
        <v>2.2745880015720366E-2</v>
      </c>
      <c r="K11" s="40">
        <f>F11-AnnuitiesAnnual!F11</f>
        <v>2.9815834701451105E-2</v>
      </c>
      <c r="L11" s="62">
        <f>G11-AnnuitiesAnnual!G11</f>
        <v>3.5374260516524897E-2</v>
      </c>
    </row>
    <row r="12" spans="1:12">
      <c r="A12" s="3">
        <f t="shared" si="0"/>
        <v>23</v>
      </c>
      <c r="B12" s="66">
        <f>1-d_m*'Annuities-mthly'!B12</f>
        <v>5.7488612394001826E-2</v>
      </c>
      <c r="C12" s="40">
        <f>1-d_m*'Annuities-mthly'!C12</f>
        <v>0.61440479015716964</v>
      </c>
      <c r="D12" s="40">
        <f>1-d_m*'Annuities-mthly'!D12</f>
        <v>0.49298894278489425</v>
      </c>
      <c r="E12" s="40">
        <f>1-d_m*'Annuities-mthly'!E12</f>
        <v>0.39780878419121579</v>
      </c>
      <c r="F12" s="40">
        <f>1-d_m*'Annuities-mthly'!F12</f>
        <v>0.32310182003084298</v>
      </c>
      <c r="G12" s="62">
        <f>1-d_m*'Annuities-mthly'!G12</f>
        <v>0.26433494901823895</v>
      </c>
      <c r="H12" s="40">
        <f>C12-AnnuitiesAnnual!C12</f>
        <v>2.3022538218616662E-3</v>
      </c>
      <c r="I12" s="40">
        <f>D12-AnnuitiesAnnual!D12</f>
        <v>1.4333684685190085E-2</v>
      </c>
      <c r="J12" s="40">
        <f>E12-AnnuitiesAnnual!E12</f>
        <v>2.3765348858065971E-2</v>
      </c>
      <c r="K12" s="40">
        <f>F12-AnnuitiesAnnual!F12</f>
        <v>3.1168267783045822E-2</v>
      </c>
      <c r="L12" s="62">
        <f>G12-AnnuitiesAnnual!G12</f>
        <v>3.6991638956945128E-2</v>
      </c>
    </row>
    <row r="13" spans="1:12">
      <c r="A13" s="3">
        <f t="shared" si="0"/>
        <v>24</v>
      </c>
      <c r="B13" s="66">
        <f>1-d_m*'Annuities-mthly'!B13</f>
        <v>6.011076573197438E-2</v>
      </c>
      <c r="C13" s="40">
        <f>1-d_m*'Annuities-mthly'!C13</f>
        <v>0.61441781245179961</v>
      </c>
      <c r="D13" s="40">
        <f>1-d_m*'Annuities-mthly'!D13</f>
        <v>0.49352412246689326</v>
      </c>
      <c r="E13" s="40">
        <f>1-d_m*'Annuities-mthly'!E13</f>
        <v>0.39873465883211689</v>
      </c>
      <c r="F13" s="40">
        <f>1-d_m*'Annuities-mthly'!F13</f>
        <v>0.32430848321497818</v>
      </c>
      <c r="G13" s="62">
        <f>1-d_m*'Annuities-mthly'!G13</f>
        <v>0.26572690683232947</v>
      </c>
      <c r="H13" s="40">
        <f>C13-AnnuitiesAnnual!C13</f>
        <v>2.3724893576041461E-3</v>
      </c>
      <c r="I13" s="40">
        <f>D13-AnnuitiesAnnual!D13</f>
        <v>1.4965136926441747E-2</v>
      </c>
      <c r="J13" s="40">
        <f>E13-AnnuitiesAnnual!E13</f>
        <v>2.4838690367824046E-2</v>
      </c>
      <c r="K13" s="40">
        <f>F13-AnnuitiesAnnual!F13</f>
        <v>3.2591142952901497E-2</v>
      </c>
      <c r="L13" s="62">
        <f>G13-AnnuitiesAnnual!G13</f>
        <v>3.8693174791831653E-2</v>
      </c>
    </row>
    <row r="14" spans="1:12">
      <c r="A14" s="3">
        <f t="shared" si="0"/>
        <v>25</v>
      </c>
      <c r="B14" s="66">
        <f>1-d_m*'Annuities-mthly'!B14</f>
        <v>6.2859736354487827E-2</v>
      </c>
      <c r="C14" s="40">
        <f>1-d_m*'Annuities-mthly'!C14</f>
        <v>0.6144324486772238</v>
      </c>
      <c r="D14" s="40">
        <f>1-d_m*'Annuities-mthly'!D14</f>
        <v>0.49408291996899312</v>
      </c>
      <c r="E14" s="40">
        <f>1-d_m*'Annuities-mthly'!E14</f>
        <v>0.39969931093230682</v>
      </c>
      <c r="F14" s="40">
        <f>1-d_m*'Annuities-mthly'!F14</f>
        <v>0.32556295728564022</v>
      </c>
      <c r="G14" s="62">
        <f>1-d_m*'Annuities-mthly'!G14</f>
        <v>0.26716992911554016</v>
      </c>
      <c r="H14" s="40">
        <f>C14-AnnuitiesAnnual!C14</f>
        <v>2.4514268825504004E-3</v>
      </c>
      <c r="I14" s="40">
        <f>D14-AnnuitiesAnnual!D14</f>
        <v>1.5632121671444676E-2</v>
      </c>
      <c r="J14" s="40">
        <f>E14-AnnuitiesAnnual!E14</f>
        <v>2.5969025830021752E-2</v>
      </c>
      <c r="K14" s="40">
        <f>F14-AnnuitiesAnnual!F14</f>
        <v>3.4088448154867224E-2</v>
      </c>
      <c r="L14" s="62">
        <f>G14-AnnuitiesAnnual!G14</f>
        <v>4.048365958918318E-2</v>
      </c>
    </row>
    <row r="15" spans="1:12">
      <c r="A15" s="3">
        <f t="shared" si="0"/>
        <v>26</v>
      </c>
      <c r="B15" s="66">
        <f>1-d_m*'Annuities-mthly'!B15</f>
        <v>6.574131052995591E-2</v>
      </c>
      <c r="C15" s="40">
        <f>1-d_m*'Annuities-mthly'!C15</f>
        <v>0.61444889874135034</v>
      </c>
      <c r="D15" s="40">
        <f>1-d_m*'Annuities-mthly'!D15</f>
        <v>0.49466616772210348</v>
      </c>
      <c r="E15" s="40">
        <f>1-d_m*'Annuities-mthly'!E15</f>
        <v>0.40070384367771084</v>
      </c>
      <c r="F15" s="40">
        <f>1-d_m*'Annuities-mthly'!F15</f>
        <v>0.32686625851241491</v>
      </c>
      <c r="G15" s="62">
        <f>1-d_m*'Annuities-mthly'!G15</f>
        <v>0.26866458443499208</v>
      </c>
      <c r="H15" s="40">
        <f>C15-AnnuitiesAnnual!C15</f>
        <v>2.5401435434448949E-3</v>
      </c>
      <c r="I15" s="40">
        <f>D15-AnnuitiesAnnual!D15</f>
        <v>1.6336942690919398E-2</v>
      </c>
      <c r="J15" s="40">
        <f>E15-AnnuitiesAnnual!E15</f>
        <v>2.7159699036841234E-2</v>
      </c>
      <c r="K15" s="40">
        <f>F15-AnnuitiesAnnual!F15</f>
        <v>3.5664450292649807E-2</v>
      </c>
      <c r="L15" s="62">
        <f>G15-AnnuitiesAnnual!G15</f>
        <v>4.2368228044752904E-2</v>
      </c>
    </row>
    <row r="16" spans="1:12">
      <c r="A16" s="3">
        <f t="shared" si="0"/>
        <v>27</v>
      </c>
      <c r="B16" s="66">
        <f>1-d_m*'Annuities-mthly'!B16</f>
        <v>6.8761496893445684E-2</v>
      </c>
      <c r="C16" s="40">
        <f>1-d_m*'Annuities-mthly'!C16</f>
        <v>0.6144673872828863</v>
      </c>
      <c r="D16" s="40">
        <f>1-d_m*'Annuities-mthly'!D16</f>
        <v>0.49527470505269544</v>
      </c>
      <c r="E16" s="40">
        <f>1-d_m*'Annuities-mthly'!E16</f>
        <v>0.40174933131695967</v>
      </c>
      <c r="F16" s="40">
        <f>1-d_m*'Annuities-mthly'!F16</f>
        <v>0.32821931947878669</v>
      </c>
      <c r="G16" s="62">
        <f>1-d_m*'Annuities-mthly'!G16</f>
        <v>0.27021128714938225</v>
      </c>
      <c r="H16" s="40">
        <f>C16-AnnuitiesAnnual!C16</f>
        <v>2.6398495532252708E-3</v>
      </c>
      <c r="I16" s="40">
        <f>D16-AnnuitiesAnnual!D16</f>
        <v>1.7082091498488661E-2</v>
      </c>
      <c r="J16" s="40">
        <f>E16-AnnuitiesAnnual!E16</f>
        <v>2.8414297891026175E-2</v>
      </c>
      <c r="K16" s="40">
        <f>F16-AnnuitiesAnnual!F16</f>
        <v>3.7323722541392768E-2</v>
      </c>
      <c r="L16" s="62">
        <f>G16-AnnuitiesAnnual!G16</f>
        <v>4.4352392607328261E-2</v>
      </c>
    </row>
    <row r="17" spans="1:12">
      <c r="A17" s="3">
        <f t="shared" si="0"/>
        <v>28</v>
      </c>
      <c r="B17" s="66">
        <f>1-d_m*'Annuities-mthly'!B17</f>
        <v>7.1926529873880152E-2</v>
      </c>
      <c r="C17" s="40">
        <f>1-d_m*'Annuities-mthly'!C17</f>
        <v>0.61448816672275175</v>
      </c>
      <c r="D17" s="40">
        <f>1-d_m*'Annuities-mthly'!D17</f>
        <v>0.49590937575887406</v>
      </c>
      <c r="E17" s="40">
        <f>1-d_m*'Annuities-mthly'!E17</f>
        <v>0.40283681087131007</v>
      </c>
      <c r="F17" s="40">
        <f>1-d_m*'Annuities-mthly'!F17</f>
        <v>0.329622974958795</v>
      </c>
      <c r="G17" s="62">
        <f>1-d_m*'Annuities-mthly'!G17</f>
        <v>0.27181027932662249</v>
      </c>
      <c r="H17" s="40">
        <f>C17-AnnuitiesAnnual!C17</f>
        <v>2.7519045597048652E-3</v>
      </c>
      <c r="I17" s="40">
        <f>D17-AnnuitiesAnnual!D17</f>
        <v>1.7870266931903023E-2</v>
      </c>
      <c r="J17" s="40">
        <f>E17-AnnuitiesAnnual!E17</f>
        <v>2.9736678719730625E-2</v>
      </c>
      <c r="K17" s="40">
        <f>F17-AnnuitiesAnnual!F17</f>
        <v>3.9071175158653049E-2</v>
      </c>
      <c r="L17" s="62">
        <f>G17-AnnuitiesAnnual!G17</f>
        <v>4.6442082512119148E-2</v>
      </c>
    </row>
    <row r="18" spans="1:12">
      <c r="A18" s="3">
        <f t="shared" si="0"/>
        <v>29</v>
      </c>
      <c r="B18" s="66">
        <f>1-d_m*'Annuities-mthly'!B18</f>
        <v>7.5242872459329035E-2</v>
      </c>
      <c r="C18" s="40">
        <f>1-d_m*'Annuities-mthly'!C18</f>
        <v>0.61451152068987092</v>
      </c>
      <c r="D18" s="40">
        <f>1-d_m*'Annuities-mthly'!D18</f>
        <v>0.49657102548707144</v>
      </c>
      <c r="E18" s="40">
        <f>1-d_m*'Annuities-mthly'!E18</f>
        <v>0.40396727321607073</v>
      </c>
      <c r="F18" s="40">
        <f>1-d_m*'Annuities-mthly'!F18</f>
        <v>0.33107794708852645</v>
      </c>
      <c r="G18" s="62">
        <f>1-d_m*'Annuities-mthly'!G18</f>
        <v>0.27346161279785386</v>
      </c>
      <c r="H18" s="40">
        <f>C18-AnnuitiesAnnual!C18</f>
        <v>2.8778360094008359E-3</v>
      </c>
      <c r="I18" s="40">
        <f>D18-AnnuitiesAnnual!D18</f>
        <v>1.8704397153419927E-2</v>
      </c>
      <c r="J18" s="40">
        <f>E18-AnnuitiesAnnual!E18</f>
        <v>3.1130993675356433E-2</v>
      </c>
      <c r="K18" s="40">
        <f>F18-AnnuitiesAnnual!F18</f>
        <v>4.0912090275979807E-2</v>
      </c>
      <c r="L18" s="62">
        <f>G18-AnnuitiesAnnual!G18</f>
        <v>4.8643687773324479E-2</v>
      </c>
    </row>
    <row r="19" spans="1:12">
      <c r="A19" s="11">
        <f t="shared" si="0"/>
        <v>30</v>
      </c>
      <c r="B19" s="47">
        <f>1-d_m*'Annuities-mthly'!B19</f>
        <v>7.8717218185249571E-2</v>
      </c>
      <c r="C19" s="57">
        <f>1-d_m*'Annuities-mthly'!C19</f>
        <v>0.61453776786671077</v>
      </c>
      <c r="D19" s="67">
        <f>1-d_m*'Annuities-mthly'!D19</f>
        <v>0.49726049893358404</v>
      </c>
      <c r="E19" s="68">
        <f>1-d_m*'Annuities-mthly'!E19</f>
        <v>0.40514165358447285</v>
      </c>
      <c r="F19" s="57">
        <f>1-d_m*'Annuities-mthly'!F19</f>
        <v>0.33258483001712402</v>
      </c>
      <c r="G19" s="46">
        <f>1-d_m*'Annuities-mthly'!G19</f>
        <v>0.27516513190925029</v>
      </c>
      <c r="H19" s="57">
        <f>C19-AnnuitiesAnnual!C19</f>
        <v>3.0193597448268106E-3</v>
      </c>
      <c r="I19" s="46">
        <f>D19-AnnuitiesAnnual!D19</f>
        <v>1.9587664389463633E-2</v>
      </c>
      <c r="J19" s="46">
        <f>E19-AnnuitiesAnnual!E19</f>
        <v>3.2601721650010518E-2</v>
      </c>
      <c r="K19" s="46">
        <f>F19-AnnuitiesAnnual!F19</f>
        <v>4.2852161209585182E-2</v>
      </c>
      <c r="L19" s="46">
        <f>G19-AnnuitiesAnnual!G19</f>
        <v>5.0964108729413538E-2</v>
      </c>
    </row>
    <row r="20" spans="1:12">
      <c r="A20" s="3">
        <f t="shared" si="0"/>
        <v>31</v>
      </c>
      <c r="B20" s="66">
        <f>1-d_m*'Annuities-mthly'!B20</f>
        <v>8.2356492218187194E-2</v>
      </c>
      <c r="C20" s="40">
        <f>1-d_m*'Annuities-mthly'!C20</f>
        <v>0.61456726630529035</v>
      </c>
      <c r="D20" s="40">
        <f>1-d_m*'Annuities-mthly'!D20</f>
        <v>0.49797863690746735</v>
      </c>
      <c r="E20" s="40">
        <f>1-d_m*'Annuities-mthly'!E20</f>
        <v>0.40636082157544429</v>
      </c>
      <c r="F20" s="40">
        <f>1-d_m*'Annuities-mthly'!F20</f>
        <v>0.33414407429554915</v>
      </c>
      <c r="G20" s="62">
        <f>1-d_m*'Annuities-mthly'!G20</f>
        <v>0.27692045770099838</v>
      </c>
      <c r="H20" s="40">
        <f>C20-AnnuitiesAnnual!C20</f>
        <v>3.1784031007466851E-3</v>
      </c>
      <c r="I20" s="40">
        <f>D20-AnnuitiesAnnual!D20</f>
        <v>2.05235327711773E-2</v>
      </c>
      <c r="J20" s="40">
        <f>E20-AnnuitiesAnnual!E20</f>
        <v>3.4153703185421602E-2</v>
      </c>
      <c r="K20" s="40">
        <f>F20-AnnuitiesAnnual!F20</f>
        <v>4.4897536888726997E-2</v>
      </c>
      <c r="L20" s="62">
        <f>G20-AnnuitiesAnnual!G20</f>
        <v>5.3410811769562083E-2</v>
      </c>
    </row>
    <row r="21" spans="1:12">
      <c r="A21" s="3">
        <f t="shared" si="0"/>
        <v>32</v>
      </c>
      <c r="B21" s="66">
        <f>1-d_m*'Annuities-mthly'!B21</f>
        <v>8.6167851394235995E-2</v>
      </c>
      <c r="C21" s="40">
        <f>1-d_m*'Annuities-mthly'!C21</f>
        <v>0.61460041827032574</v>
      </c>
      <c r="D21" s="40">
        <f>1-d_m*'Annuities-mthly'!D21</f>
        <v>0.49872627330652519</v>
      </c>
      <c r="E21" s="40">
        <f>1-d_m*'Annuities-mthly'!E21</f>
        <v>0.4076255707848645</v>
      </c>
      <c r="F21" s="40">
        <f>1-d_m*'Annuities-mthly'!F21</f>
        <v>0.33575597135193636</v>
      </c>
      <c r="G21" s="62">
        <f>1-d_m*'Annuities-mthly'!G21</f>
        <v>0.27872697444564165</v>
      </c>
      <c r="H21" s="40">
        <f>C21-AnnuitiesAnnual!C21</f>
        <v>3.3571307948069284E-3</v>
      </c>
      <c r="I21" s="40">
        <f>D21-AnnuitiesAnnual!D21</f>
        <v>2.1515779683577985E-2</v>
      </c>
      <c r="J21" s="40">
        <f>E21-AnnuitiesAnnual!E21</f>
        <v>3.5792179920473288E-2</v>
      </c>
      <c r="K21" s="40">
        <f>F21-AnnuitiesAnnual!F21</f>
        <v>4.7054872061907116E-2</v>
      </c>
      <c r="L21" s="62">
        <f>G21-AnnuitiesAnnual!G21</f>
        <v>5.5991891891686685E-2</v>
      </c>
    </row>
    <row r="22" spans="1:12">
      <c r="A22" s="3">
        <f t="shared" si="0"/>
        <v>33</v>
      </c>
      <c r="B22" s="66">
        <f>1-d_m*'Annuities-mthly'!B22</f>
        <v>9.0158683057488975E-2</v>
      </c>
      <c r="C22" s="40">
        <f>1-d_m*'Annuities-mthly'!C22</f>
        <v>0.61463767567275673</v>
      </c>
      <c r="D22" s="40">
        <f>1-d_m*'Annuities-mthly'!D22</f>
        <v>0.49950423207681049</v>
      </c>
      <c r="E22" s="40">
        <f>1-d_m*'Annuities-mthly'!E22</f>
        <v>0.40893660822697386</v>
      </c>
      <c r="F22" s="40">
        <f>1-d_m*'Annuities-mthly'!F22</f>
        <v>0.33742063851304904</v>
      </c>
      <c r="G22" s="62">
        <f>1-d_m*'Annuities-mthly'!G22</f>
        <v>0.28058381972058555</v>
      </c>
      <c r="H22" s="40">
        <f>C22-AnnuitiesAnnual!C22</f>
        <v>3.5579739408073685E-3</v>
      </c>
      <c r="I22" s="40">
        <f>D22-AnnuitiesAnnual!D22</f>
        <v>2.2568531081974597E-2</v>
      </c>
      <c r="J22" s="40">
        <f>E22-AnnuitiesAnnual!E22</f>
        <v>3.7522839183618872E-2</v>
      </c>
      <c r="K22" s="40">
        <f>F22-AnnuitiesAnnual!F22</f>
        <v>4.9331384001611578E-2</v>
      </c>
      <c r="L22" s="62">
        <f>G22-AnnuitiesAnnual!G22</f>
        <v>5.8716142744416472E-2</v>
      </c>
    </row>
    <row r="23" spans="1:12">
      <c r="A23" s="3">
        <f t="shared" si="0"/>
        <v>34</v>
      </c>
      <c r="B23" s="66">
        <f>1-d_m*'Annuities-mthly'!B23</f>
        <v>9.4336602528836244E-2</v>
      </c>
      <c r="C23" s="40">
        <f>1-d_m*'Annuities-mthly'!C23</f>
        <v>0.61467954616420362</v>
      </c>
      <c r="D23" s="40">
        <f>1-d_m*'Annuities-mthly'!D23</f>
        <v>0.50031332424881203</v>
      </c>
      <c r="E23" s="40">
        <f>1-d_m*'Annuities-mthly'!E23</f>
        <v>0.41029454377033936</v>
      </c>
      <c r="F23" s="40">
        <f>1-d_m*'Annuities-mthly'!F23</f>
        <v>0.33913800516534887</v>
      </c>
      <c r="G23" s="62">
        <f>1-d_m*'Annuities-mthly'!G23</f>
        <v>0.28248987947699178</v>
      </c>
      <c r="H23" s="40">
        <f>C23-AnnuitiesAnnual!C23</f>
        <v>3.783662548817901E-3</v>
      </c>
      <c r="I23" s="40">
        <f>D23-AnnuitiesAnnual!D23</f>
        <v>2.3686301290284262E-2</v>
      </c>
      <c r="J23" s="40">
        <f>E23-AnnuitiesAnnual!E23</f>
        <v>3.9351864406777348E-2</v>
      </c>
      <c r="K23" s="40">
        <f>F23-AnnuitiesAnnual!F23</f>
        <v>5.1734916484829085E-2</v>
      </c>
      <c r="L23" s="62">
        <f>G23-AnnuitiesAnnual!G23</f>
        <v>6.1593134777557568E-2</v>
      </c>
    </row>
    <row r="24" spans="1:12">
      <c r="A24" s="3">
        <f t="shared" si="0"/>
        <v>35</v>
      </c>
      <c r="B24" s="66">
        <f>1-d_m*'Annuities-mthly'!B24</f>
        <v>9.8709449019818041E-2</v>
      </c>
      <c r="C24" s="40">
        <f>1-d_m*'Annuities-mthly'!C24</f>
        <v>0.61472659997093504</v>
      </c>
      <c r="D24" s="40">
        <f>1-d_m*'Annuities-mthly'!D24</f>
        <v>0.50115434517098956</v>
      </c>
      <c r="E24" s="40">
        <f>1-d_m*'Annuities-mthly'!E24</f>
        <v>0.41169987988284962</v>
      </c>
      <c r="F24" s="40">
        <f>1-d_m*'Annuities-mthly'!F24</f>
        <v>0.34090780081011407</v>
      </c>
      <c r="G24" s="62">
        <f>1-d_m*'Annuities-mthly'!G24</f>
        <v>0.28444378990417074</v>
      </c>
      <c r="H24" s="40">
        <f>C24-AnnuitiesAnnual!C24</f>
        <v>4.037261915488366E-3</v>
      </c>
      <c r="I24" s="40">
        <f>D24-AnnuitiesAnnual!D24</f>
        <v>2.4874037856874864E-2</v>
      </c>
      <c r="J24" s="40">
        <f>E24-AnnuitiesAnnual!E24</f>
        <v>4.1285992109687863E-2</v>
      </c>
      <c r="K24" s="40">
        <f>F24-AnnuitiesAnnual!F24</f>
        <v>5.4274011874390071E-2</v>
      </c>
      <c r="L24" s="62">
        <f>G24-AnnuitiesAnnual!G24</f>
        <v>6.4633302055531361E-2</v>
      </c>
    </row>
    <row r="25" spans="1:12">
      <c r="A25" s="3">
        <f t="shared" si="0"/>
        <v>36</v>
      </c>
      <c r="B25" s="66">
        <f>1-d_m*'Annuities-mthly'!B25</f>
        <v>0.10328527978990976</v>
      </c>
      <c r="C25" s="40">
        <f>1-d_m*'Annuities-mthly'!C25</f>
        <v>0.61477947755480367</v>
      </c>
      <c r="D25" s="40">
        <f>1-d_m*'Annuities-mthly'!D25</f>
        <v>0.50202807209429978</v>
      </c>
      <c r="E25" s="40">
        <f>1-d_m*'Annuities-mthly'!E25</f>
        <v>0.41315300206468109</v>
      </c>
      <c r="F25" s="40">
        <f>1-d_m*'Annuities-mthly'!F25</f>
        <v>0.3427295459586126</v>
      </c>
      <c r="G25" s="62">
        <f>1-d_m*'Annuities-mthly'!G25</f>
        <v>0.28644394827873421</v>
      </c>
      <c r="H25" s="40">
        <f>C25-AnnuitiesAnnual!C25</f>
        <v>4.3222133503444393E-3</v>
      </c>
      <c r="I25" s="40">
        <f>D25-AnnuitiesAnnual!D25</f>
        <v>2.6137172109409579E-2</v>
      </c>
      <c r="J25" s="40">
        <f>E25-AnnuitiesAnnual!E25</f>
        <v>4.3332576277425039E-2</v>
      </c>
      <c r="K25" s="40">
        <f>F25-AnnuitiesAnnual!F25</f>
        <v>5.6957992158940207E-2</v>
      </c>
      <c r="L25" s="62">
        <f>G25-AnnuitiesAnnual!G25</f>
        <v>6.7848038159705887E-2</v>
      </c>
    </row>
    <row r="26" spans="1:12">
      <c r="A26" s="3">
        <f t="shared" si="0"/>
        <v>37</v>
      </c>
      <c r="B26" s="66">
        <f>1-d_m*'Annuities-mthly'!B26</f>
        <v>0.10807236232873951</v>
      </c>
      <c r="C26" s="40">
        <f>1-d_m*'Annuities-mthly'!C26</f>
        <v>0.61483889819833759</v>
      </c>
      <c r="D26" s="40">
        <f>1-d_m*'Annuities-mthly'!D26</f>
        <v>0.50293526230067087</v>
      </c>
      <c r="E26" s="40">
        <f>1-d_m*'Annuities-mthly'!E26</f>
        <v>0.4146541704491421</v>
      </c>
      <c r="F26" s="40">
        <f>1-d_m*'Annuities-mthly'!F26</f>
        <v>0.34460254703939064</v>
      </c>
      <c r="G26" s="62">
        <f>1-d_m*'Annuities-mthly'!G26</f>
        <v>0.28848853543334285</v>
      </c>
      <c r="H26" s="40">
        <f>C26-AnnuitiesAnnual!C26</f>
        <v>4.6423797296097913E-3</v>
      </c>
      <c r="I26" s="40">
        <f>D26-AnnuitiesAnnual!D26</f>
        <v>2.7481676120430176E-2</v>
      </c>
      <c r="J26" s="40">
        <f>E26-AnnuitiesAnnual!E26</f>
        <v>4.5499661026176474E-2</v>
      </c>
      <c r="K26" s="40">
        <f>F26-AnnuitiesAnnual!F26</f>
        <v>5.9797049818588244E-2</v>
      </c>
      <c r="L26" s="62">
        <f>G26-AnnuitiesAnnual!G26</f>
        <v>7.1249801397817114E-2</v>
      </c>
    </row>
    <row r="27" spans="1:12">
      <c r="A27" s="3">
        <f t="shared" si="0"/>
        <v>38</v>
      </c>
      <c r="B27" s="66">
        <f>1-d_m*'Annuities-mthly'!B27</f>
        <v>0.11307916432741727</v>
      </c>
      <c r="C27" s="40">
        <f>1-d_m*'Annuities-mthly'!C27</f>
        <v>0.61490566962182325</v>
      </c>
      <c r="D27" s="40">
        <f>1-d_m*'Annuities-mthly'!D27</f>
        <v>0.50387665201490028</v>
      </c>
      <c r="E27" s="40">
        <f>1-d_m*'Annuities-mthly'!E27</f>
        <v>0.41620351317105886</v>
      </c>
      <c r="F27" s="40">
        <f>1-d_m*'Annuities-mthly'!F27</f>
        <v>0.34652589675381751</v>
      </c>
      <c r="G27" s="62">
        <f>1-d_m*'Annuities-mthly'!G27</f>
        <v>0.29057555298029725</v>
      </c>
      <c r="H27" s="40">
        <f>C27-AnnuitiesAnnual!C27</f>
        <v>5.0020964180224059E-3</v>
      </c>
      <c r="I27" s="40">
        <f>D27-AnnuitiesAnnual!D27</f>
        <v>2.8914126869217904E-2</v>
      </c>
      <c r="J27" s="40">
        <f>E27-AnnuitiesAnnual!E27</f>
        <v>4.7796062519660842E-2</v>
      </c>
      <c r="K27" s="40">
        <f>F27-AnnuitiesAnnual!F27</f>
        <v>6.2802349357525211E-2</v>
      </c>
      <c r="L27" s="62">
        <f>G27-AnnuitiesAnnual!G27</f>
        <v>7.4852229225901595E-2</v>
      </c>
    </row>
    <row r="28" spans="1:12">
      <c r="A28" s="3">
        <f t="shared" si="0"/>
        <v>39</v>
      </c>
      <c r="B28" s="66">
        <f>1-d_m*'Annuities-mthly'!B28</f>
        <v>0.11831434118566109</v>
      </c>
      <c r="C28" s="40">
        <f>1-d_m*'Annuities-mthly'!C28</f>
        <v>0.61498069875183048</v>
      </c>
      <c r="D28" s="40">
        <f>1-d_m*'Annuities-mthly'!D28</f>
        <v>0.50485295639415373</v>
      </c>
      <c r="E28" s="40">
        <f>1-d_m*'Annuities-mthly'!E28</f>
        <v>0.41780102224327476</v>
      </c>
      <c r="F28" s="40">
        <f>1-d_m*'Annuities-mthly'!F28</f>
        <v>0.34849848162127028</v>
      </c>
      <c r="G28" s="62">
        <f>1-d_m*'Annuities-mthly'!G28</f>
        <v>0.29270287897576186</v>
      </c>
      <c r="H28" s="40">
        <f>C28-AnnuitiesAnnual!C28</f>
        <v>5.4062281510304233E-3</v>
      </c>
      <c r="I28" s="40">
        <f>D28-AnnuitiesAnnual!D28</f>
        <v>3.0441778461507418E-2</v>
      </c>
      <c r="J28" s="40">
        <f>E28-AnnuitiesAnnual!E28</f>
        <v>5.0231461155449908E-2</v>
      </c>
      <c r="K28" s="40">
        <f>F28-AnnuitiesAnnual!F28</f>
        <v>6.5986140269373939E-2</v>
      </c>
      <c r="L28" s="62">
        <f>G28-AnnuitiesAnnual!G28</f>
        <v>7.8670261338506464E-2</v>
      </c>
    </row>
    <row r="29" spans="1:12">
      <c r="A29" s="11">
        <f t="shared" si="0"/>
        <v>40</v>
      </c>
      <c r="B29" s="47">
        <f>1-d_m*'Annuities-mthly'!B29</f>
        <v>0.12378672078393949</v>
      </c>
      <c r="C29" s="57">
        <f>1-d_m*'Annuities-mthly'!C29</f>
        <v>0.6150650037732146</v>
      </c>
      <c r="D29" s="67">
        <f>1-d_m*'Annuities-mthly'!D29</f>
        <v>0.50586487095310984</v>
      </c>
      <c r="E29" s="68">
        <f>1-d_m*'Annuities-mthly'!E29</f>
        <v>0.41944655284619947</v>
      </c>
      <c r="F29" s="57">
        <f>1-d_m*'Annuities-mthly'!F29</f>
        <v>0.35051899880377058</v>
      </c>
      <c r="G29" s="46">
        <f>1-d_m*'Annuities-mthly'!G29</f>
        <v>0.29486834630012493</v>
      </c>
      <c r="H29" s="57">
        <f>C29-AnnuitiesAnnual!C29</f>
        <v>5.8602325241863262E-3</v>
      </c>
      <c r="I29" s="46">
        <f>D29-AnnuitiesAnnual!D29</f>
        <v>3.2072643344826346E-2</v>
      </c>
      <c r="J29" s="46">
        <f>E29-AnnuitiesAnnual!E29</f>
        <v>5.2816505079672615E-2</v>
      </c>
      <c r="K29" s="46">
        <f>F29-AnnuitiesAnnual!F29</f>
        <v>6.9361882056442836E-2</v>
      </c>
      <c r="L29" s="46">
        <f>G29-AnnuitiesAnnual!G29</f>
        <v>8.2720270257905598E-2</v>
      </c>
    </row>
    <row r="30" spans="1:12">
      <c r="A30" s="3">
        <f t="shared" si="0"/>
        <v>41</v>
      </c>
      <c r="B30" s="66">
        <f>1-d_m*'Annuities-mthly'!B30</f>
        <v>0.12950528523276528</v>
      </c>
      <c r="C30" s="40">
        <f>1-d_m*'Annuities-mthly'!C30</f>
        <v>0.61515972761021587</v>
      </c>
      <c r="D30" s="40">
        <f>1-d_m*'Annuities-mthly'!D30</f>
        <v>0.50691307485682358</v>
      </c>
      <c r="E30" s="40">
        <f>1-d_m*'Annuities-mthly'!E30</f>
        <v>0.42113982712529574</v>
      </c>
      <c r="F30" s="40">
        <f>1-d_m*'Annuities-mthly'!F30</f>
        <v>0.35258598469186131</v>
      </c>
      <c r="G30" s="62">
        <f>1-d_m*'Annuities-mthly'!G30</f>
        <v>0.29706984863919161</v>
      </c>
      <c r="H30" s="40">
        <f>C30-AnnuitiesAnnual!C30</f>
        <v>6.3702307928710233E-3</v>
      </c>
      <c r="I30" s="40">
        <f>D30-AnnuitiesAnnual!D30</f>
        <v>3.3815583530664106E-2</v>
      </c>
      <c r="J30" s="40">
        <f>E30-AnnuitiesAnnual!E30</f>
        <v>5.5562926100423959E-2</v>
      </c>
      <c r="K30" s="40">
        <f>F30-AnnuitiesAnnual!F30</f>
        <v>7.2944381685966175E-2</v>
      </c>
      <c r="L30" s="62">
        <f>G30-AnnuitiesAnnual!G30</f>
        <v>8.7020197407271099E-2</v>
      </c>
    </row>
    <row r="31" spans="1:12">
      <c r="A31" s="3">
        <f t="shared" si="0"/>
        <v>42</v>
      </c>
      <c r="B31" s="66">
        <f>1-d_m*'Annuities-mthly'!B31</f>
        <v>0.13547914929494553</v>
      </c>
      <c r="C31" s="40">
        <f>1-d_m*'Annuities-mthly'!C31</f>
        <v>0.61526615299680554</v>
      </c>
      <c r="D31" s="40">
        <f>1-d_m*'Annuities-mthly'!D31</f>
        <v>0.50799823659852006</v>
      </c>
      <c r="E31" s="40">
        <f>1-d_m*'Annuities-mthly'!E31</f>
        <v>0.42288044380865597</v>
      </c>
      <c r="F31" s="40">
        <f>1-d_m*'Annuities-mthly'!F31</f>
        <v>0.35469785816672605</v>
      </c>
      <c r="G31" s="62">
        <f>1-d_m*'Annuities-mthly'!G31</f>
        <v>0.29930547954780629</v>
      </c>
      <c r="H31" s="40">
        <f>C31-AnnuitiesAnnual!C31</f>
        <v>6.9430867426283349E-3</v>
      </c>
      <c r="I31" s="40">
        <f>D31-AnnuitiesAnnual!D31</f>
        <v>3.5680412901205272E-2</v>
      </c>
      <c r="J31" s="40">
        <f>E31-AnnuitiesAnnual!E31</f>
        <v>5.8483669041823227E-2</v>
      </c>
      <c r="K31" s="40">
        <f>F31-AnnuitiesAnnual!F31</f>
        <v>7.6749943504096474E-2</v>
      </c>
      <c r="L31" s="62">
        <f>G31-AnnuitiesAnnual!G31</f>
        <v>9.1589691534260692E-2</v>
      </c>
    </row>
    <row r="32" spans="1:12">
      <c r="A32" s="3">
        <f t="shared" si="0"/>
        <v>43</v>
      </c>
      <c r="B32" s="66">
        <f>1-d_m*'Annuities-mthly'!B32</f>
        <v>0.14171753516150842</v>
      </c>
      <c r="C32" s="40">
        <f>1-d_m*'Annuities-mthly'!C32</f>
        <v>0.6153857193118677</v>
      </c>
      <c r="D32" s="40">
        <f>1-d_m*'Annuities-mthly'!D32</f>
        <v>0.50912102267662673</v>
      </c>
      <c r="E32" s="40">
        <f>1-d_m*'Annuities-mthly'!E32</f>
        <v>0.42466789520239656</v>
      </c>
      <c r="F32" s="40">
        <f>1-d_m*'Annuities-mthly'!F32</f>
        <v>0.35685298192182535</v>
      </c>
      <c r="G32" s="62">
        <f>1-d_m*'Annuities-mthly'!G32</f>
        <v>0.30157371061414517</v>
      </c>
      <c r="H32" s="40">
        <f>C32-AnnuitiesAnnual!C32</f>
        <v>7.5864944469649087E-3</v>
      </c>
      <c r="I32" s="40">
        <f>D32-AnnuitiesAnnual!D32</f>
        <v>3.7678011732355576E-2</v>
      </c>
      <c r="J32" s="40">
        <f>E32-AnnuitiesAnnual!E32</f>
        <v>6.1593035495321025E-2</v>
      </c>
      <c r="K32" s="40">
        <f>F32-AnnuitiesAnnual!F32</f>
        <v>8.0796531103972724E-2</v>
      </c>
      <c r="L32" s="62">
        <f>G32-AnnuitiesAnnual!G32</f>
        <v>9.6450244903097254E-2</v>
      </c>
    </row>
    <row r="33" spans="1:12">
      <c r="A33" s="3">
        <f t="shared" si="0"/>
        <v>44</v>
      </c>
      <c r="B33" s="66">
        <f>1-d_m*'Annuities-mthly'!B33</f>
        <v>0.14822974324873595</v>
      </c>
      <c r="C33" s="40">
        <f>1-d_m*'Annuities-mthly'!C33</f>
        <v>0.61552004137101446</v>
      </c>
      <c r="D33" s="40">
        <f>1-d_m*'Annuities-mthly'!D33</f>
        <v>0.510282109995015</v>
      </c>
      <c r="E33" s="40">
        <f>1-d_m*'Annuities-mthly'!E33</f>
        <v>0.42650159339534699</v>
      </c>
      <c r="F33" s="40">
        <f>1-d_m*'Annuities-mthly'!F33</f>
        <v>0.35904974571883852</v>
      </c>
      <c r="G33" s="62">
        <f>1-d_m*'Annuities-mthly'!G33</f>
        <v>0.30387361515022637</v>
      </c>
      <c r="H33" s="40">
        <f>C33-AnnuitiesAnnual!C33</f>
        <v>8.3090757834579643E-3</v>
      </c>
      <c r="I33" s="40">
        <f>D33-AnnuitiesAnnual!D33</f>
        <v>3.9820454598649579E-2</v>
      </c>
      <c r="J33" s="40">
        <f>E33-AnnuitiesAnnual!E33</f>
        <v>6.490684276103309E-2</v>
      </c>
      <c r="K33" s="40">
        <f>F33-AnnuitiesAnnual!F33</f>
        <v>8.5103939911536419E-2</v>
      </c>
      <c r="L33" s="62">
        <f>G33-AnnuitiesAnnual!G33</f>
        <v>0.10162532083541628</v>
      </c>
    </row>
    <row r="34" spans="1:12">
      <c r="A34" s="3">
        <f t="shared" si="0"/>
        <v>45</v>
      </c>
      <c r="B34" s="66">
        <f>1-d_m*'Annuities-mthly'!B34</f>
        <v>0.15502511867291502</v>
      </c>
      <c r="C34" s="40">
        <f>1-d_m*'Annuities-mthly'!C34</f>
        <v>0.61567093038362475</v>
      </c>
      <c r="D34" s="40">
        <f>1-d_m*'Annuities-mthly'!D34</f>
        <v>0.51148220283297474</v>
      </c>
      <c r="E34" s="40">
        <f>1-d_m*'Annuities-mthly'!E34</f>
        <v>0.42838090780458804</v>
      </c>
      <c r="F34" s="40">
        <f>1-d_m*'Annuities-mthly'!F34</f>
        <v>0.36128667594803676</v>
      </c>
      <c r="G34" s="62">
        <f>1-d_m*'Annuities-mthly'!G34</f>
        <v>0.30620514401636678</v>
      </c>
      <c r="H34" s="40">
        <f>C34-AnnuitiesAnnual!C34</f>
        <v>9.1204886277045372E-3</v>
      </c>
      <c r="I34" s="40">
        <f>D34-AnnuitiesAnnual!D34</f>
        <v>4.2121152829348474E-2</v>
      </c>
      <c r="J34" s="40">
        <f>E34-AnnuitiesAnnual!E34</f>
        <v>6.8442598502253371E-2</v>
      </c>
      <c r="K34" s="40">
        <f>F34-AnnuitiesAnnual!F34</f>
        <v>8.9693978257216755E-2</v>
      </c>
      <c r="L34" s="62">
        <f>G34-AnnuitiesAnnual!G34</f>
        <v>0.10714046389651508</v>
      </c>
    </row>
    <row r="35" spans="1:12">
      <c r="A35" s="3">
        <f t="shared" si="0"/>
        <v>46</v>
      </c>
      <c r="B35" s="66">
        <f>1-d_m*'Annuities-mthly'!B35</f>
        <v>0.16211301305183545</v>
      </c>
      <c r="C35" s="40">
        <f>1-d_m*'Annuities-mthly'!C35</f>
        <v>0.61584041730078432</v>
      </c>
      <c r="D35" s="40">
        <f>1-d_m*'Annuities-mthly'!D35</f>
        <v>0.51272205536661586</v>
      </c>
      <c r="E35" s="40">
        <f>1-d_m*'Annuities-mthly'!E35</f>
        <v>0.43030521651546882</v>
      </c>
      <c r="F35" s="40">
        <f>1-d_m*'Annuities-mthly'!F35</f>
        <v>0.36356257633254974</v>
      </c>
      <c r="G35" s="62">
        <f>1-d_m*'Annuities-mthly'!G35</f>
        <v>0.30856946001569674</v>
      </c>
      <c r="H35" s="40">
        <f>C35-AnnuitiesAnnual!C35</f>
        <v>1.0031546684424963E-2</v>
      </c>
      <c r="I35" s="40">
        <f>D35-AnnuitiesAnnual!D35</f>
        <v>4.4595012645473886E-2</v>
      </c>
      <c r="J35" s="40">
        <f>E35-AnnuitiesAnnual!E35</f>
        <v>7.2219691226651117E-2</v>
      </c>
      <c r="K35" s="40">
        <f>F35-AnnuitiesAnnual!F35</f>
        <v>9.4590653379692191E-2</v>
      </c>
      <c r="L35" s="62">
        <f>G35-AnnuitiesAnnual!G35</f>
        <v>0.11302338124946781</v>
      </c>
    </row>
    <row r="36" spans="1:12">
      <c r="A36" s="3">
        <f t="shared" si="0"/>
        <v>47</v>
      </c>
      <c r="B36" s="66">
        <f>1-d_m*'Annuities-mthly'!B36</f>
        <v>0.16950274127863685</v>
      </c>
      <c r="C36" s="40">
        <f>1-d_m*'Annuities-mthly'!C36</f>
        <v>0.61603077879678869</v>
      </c>
      <c r="D36" s="40">
        <f>1-d_m*'Annuities-mthly'!D36</f>
        <v>0.5140025008702902</v>
      </c>
      <c r="E36" s="40">
        <f>1-d_m*'Annuities-mthly'!E36</f>
        <v>0.43227397420611513</v>
      </c>
      <c r="F36" s="40">
        <f>1-d_m*'Annuities-mthly'!F36</f>
        <v>0.36587670501595382</v>
      </c>
      <c r="G36" s="62">
        <f>1-d_m*'Annuities-mthly'!G36</f>
        <v>0.31096933660207871</v>
      </c>
      <c r="H36" s="40">
        <f>C36-AnnuitiesAnnual!C36</f>
        <v>1.1054351941143681E-2</v>
      </c>
      <c r="I36" s="40">
        <f>D36-AnnuitiesAnnual!D36</f>
        <v>4.7258610007860691E-2</v>
      </c>
      <c r="J36" s="40">
        <f>E36-AnnuitiesAnnual!E36</f>
        <v>7.6259596115789918E-2</v>
      </c>
      <c r="K36" s="40">
        <f>F36-AnnuitiesAnnual!F36</f>
        <v>9.9820357088523493E-2</v>
      </c>
      <c r="L36" s="62">
        <f>G36-AnnuitiesAnnual!G36</f>
        <v>0.11930398041550264</v>
      </c>
    </row>
    <row r="37" spans="1:12">
      <c r="A37" s="3">
        <f t="shared" si="0"/>
        <v>48</v>
      </c>
      <c r="B37" s="66">
        <f>1-d_m*'Annuities-mthly'!B37</f>
        <v>0.17720353291532631</v>
      </c>
      <c r="C37" s="40">
        <f>1-d_m*'Annuities-mthly'!C37</f>
        <v>0.61624456614316125</v>
      </c>
      <c r="D37" s="40">
        <f>1-d_m*'Annuities-mthly'!D37</f>
        <v>0.51532448888319138</v>
      </c>
      <c r="E37" s="40">
        <f>1-d_m*'Annuities-mthly'!E37</f>
        <v>0.43428679978468276</v>
      </c>
      <c r="F37" s="40">
        <f>1-d_m*'Annuities-mthly'!F37</f>
        <v>0.36822899354241889</v>
      </c>
      <c r="G37" s="62">
        <f>1-d_m*'Annuities-mthly'!G37</f>
        <v>0.31340962521998805</v>
      </c>
      <c r="H37" s="40">
        <f>C37-AnnuitiesAnnual!C37</f>
        <v>1.2202440736078901E-2</v>
      </c>
      <c r="I37" s="40">
        <f>D37-AnnuitiesAnnual!D37</f>
        <v>5.0130383024944047E-2</v>
      </c>
      <c r="J37" s="40">
        <f>E37-AnnuitiesAnnual!E37</f>
        <v>8.0586094899139926E-2</v>
      </c>
      <c r="K37" s="40">
        <f>F37-AnnuitiesAnnual!F37</f>
        <v>0.10541204361925061</v>
      </c>
      <c r="L37" s="62">
        <f>G37-AnnuitiesAnnual!G37</f>
        <v>0.12601434491049143</v>
      </c>
    </row>
    <row r="38" spans="1:12">
      <c r="A38" s="3">
        <f t="shared" si="0"/>
        <v>49</v>
      </c>
      <c r="B38" s="66">
        <f>1-d_m*'Annuities-mthly'!B38</f>
        <v>0.18522447786133145</v>
      </c>
      <c r="C38" s="40">
        <f>1-d_m*'Annuities-mthly'!C38</f>
        <v>0.61648463724896718</v>
      </c>
      <c r="D38" s="40">
        <f>1-d_m*'Annuities-mthly'!D38</f>
        <v>0.51668913178919618</v>
      </c>
      <c r="E38" s="40">
        <f>1-d_m*'Annuities-mthly'!E38</f>
        <v>0.43634358718916066</v>
      </c>
      <c r="F38" s="40">
        <f>1-d_m*'Annuities-mthly'!F38</f>
        <v>0.37062031329577927</v>
      </c>
      <c r="G38" s="62">
        <f>1-d_m*'Annuities-mthly'!G38</f>
        <v>0.31589779318202316</v>
      </c>
      <c r="H38" s="40">
        <f>C38-AnnuitiesAnnual!C38</f>
        <v>1.3490944410180616E-2</v>
      </c>
      <c r="I38" s="40">
        <f>D38-AnnuitiesAnnual!D38</f>
        <v>5.3230842478867058E-2</v>
      </c>
      <c r="J38" s="40">
        <f>E38-AnnuitiesAnnual!E38</f>
        <v>8.5225507348474949E-2</v>
      </c>
      <c r="K38" s="40">
        <f>F38-AnnuitiesAnnual!F38</f>
        <v>0.11139738947112432</v>
      </c>
      <c r="L38" s="62">
        <f>G38-AnnuitiesAnnual!G38</f>
        <v>0.13318862507199947</v>
      </c>
    </row>
    <row r="39" spans="1:12">
      <c r="A39" s="11">
        <f t="shared" si="0"/>
        <v>50</v>
      </c>
      <c r="B39" s="47">
        <f>1-d_m*'Annuities-mthly'!B39</f>
        <v>0.19357446596810668</v>
      </c>
      <c r="C39" s="57">
        <f>1-d_m*'Annuities-mthly'!C39</f>
        <v>0.61675419215357408</v>
      </c>
      <c r="D39" s="67">
        <f>1-d_m*'Annuities-mthly'!D39</f>
        <v>0.51809776242196726</v>
      </c>
      <c r="E39" s="68">
        <f>1-d_m*'Annuities-mthly'!E39</f>
        <v>0.4384446430777873</v>
      </c>
      <c r="F39" s="57">
        <f>1-d_m*'Annuities-mthly'!F39</f>
        <v>0.3730527946996145</v>
      </c>
      <c r="G39" s="46">
        <f>1-d_m*'Annuities-mthly'!G39</f>
        <v>0.31844453029111797</v>
      </c>
      <c r="H39" s="57">
        <f>C39-AnnuitiesAnnual!C39</f>
        <v>1.4936765453451795E-2</v>
      </c>
      <c r="I39" s="46">
        <f>D39-AnnuitiesAnnual!D39</f>
        <v>5.658280059577786E-2</v>
      </c>
      <c r="J39" s="46">
        <f>E39-AnnuitiesAnnual!E39</f>
        <v>9.0206930481970649E-2</v>
      </c>
      <c r="K39" s="46">
        <f>F39-AnnuitiesAnnual!F39</f>
        <v>0.11781092165606605</v>
      </c>
      <c r="L39" s="46">
        <f>G39-AnnuitiesAnnual!G39</f>
        <v>0.14086281705512577</v>
      </c>
    </row>
    <row r="40" spans="1:12">
      <c r="A40" s="3">
        <f t="shared" si="0"/>
        <v>51</v>
      </c>
      <c r="B40" s="66">
        <f>1-d_m*'Annuities-mthly'!B40</f>
        <v>0.20226212029547952</v>
      </c>
      <c r="C40" s="40">
        <f>1-d_m*'Annuities-mthly'!C40</f>
        <v>0.617056812266493</v>
      </c>
      <c r="D40" s="40">
        <f>1-d_m*'Annuities-mthly'!D40</f>
        <v>0.51955200446466332</v>
      </c>
      <c r="E40" s="40">
        <f>1-d_m*'Annuities-mthly'!E40</f>
        <v>0.44059085533619713</v>
      </c>
      <c r="F40" s="40">
        <f>1-d_m*'Annuities-mthly'!F40</f>
        <v>0.3755302037552396</v>
      </c>
      <c r="G40" s="62">
        <f>1-d_m*'Annuities-mthly'!G40</f>
        <v>0.32106441710398181</v>
      </c>
      <c r="H40" s="40">
        <f>C40-AnnuitiesAnnual!C40</f>
        <v>1.655876994472183E-2</v>
      </c>
      <c r="I40" s="40">
        <f>D40-AnnuitiesAnnual!D40</f>
        <v>6.0211617569328968E-2</v>
      </c>
      <c r="J40" s="40">
        <f>E40-AnnuitiesAnnual!E40</f>
        <v>9.5562479633221231E-2</v>
      </c>
      <c r="K40" s="40">
        <f>F40-AnnuitiesAnnual!F40</f>
        <v>0.12469009676153159</v>
      </c>
      <c r="L40" s="62">
        <f>G40-AnnuitiesAnnual!G40</f>
        <v>0.14907439881845125</v>
      </c>
    </row>
    <row r="41" spans="1:12">
      <c r="A41" s="3">
        <f t="shared" ref="A41:A72" si="1">x</f>
        <v>52</v>
      </c>
      <c r="B41" s="66">
        <f>1-d_m*'Annuities-mthly'!B41</f>
        <v>0.21129572374066552</v>
      </c>
      <c r="C41" s="40">
        <f>1-d_m*'Annuities-mthly'!C41</f>
        <v>0.61739650365184262</v>
      </c>
      <c r="D41" s="40">
        <f>1-d_m*'Annuities-mthly'!D41</f>
        <v>0.52105385755347067</v>
      </c>
      <c r="E41" s="40">
        <f>1-d_m*'Annuities-mthly'!E41</f>
        <v>0.44278389639570925</v>
      </c>
      <c r="F41" s="40">
        <f>1-d_m*'Annuities-mthly'!F41</f>
        <v>0.3780583791350427</v>
      </c>
      <c r="G41" s="62">
        <f>1-d_m*'Annuities-mthly'!G41</f>
        <v>0.32377664048210875</v>
      </c>
      <c r="H41" s="40">
        <f>C41-AnnuitiesAnnual!C41</f>
        <v>1.8377996905665994E-2</v>
      </c>
      <c r="I41" s="40">
        <f>D41-AnnuitiesAnnual!D41</f>
        <v>6.4145464494947679E-2</v>
      </c>
      <c r="J41" s="40">
        <f>E41-AnnuitiesAnnual!E41</f>
        <v>0.10132752306996851</v>
      </c>
      <c r="K41" s="40">
        <f>F41-AnnuitiesAnnual!F41</f>
        <v>0.13207530853563151</v>
      </c>
      <c r="L41" s="62">
        <f>G41-AnnuitiesAnnual!G41</f>
        <v>0.1578617885120204</v>
      </c>
    </row>
    <row r="42" spans="1:12">
      <c r="A42" s="3">
        <f t="shared" si="1"/>
        <v>53</v>
      </c>
      <c r="B42" s="66">
        <f>1-d_m*'Annuities-mthly'!B42</f>
        <v>0.22068313881834456</v>
      </c>
      <c r="C42" s="40">
        <f>1-d_m*'Annuities-mthly'!C42</f>
        <v>0.61777774464999158</v>
      </c>
      <c r="D42" s="40">
        <f>1-d_m*'Annuities-mthly'!D42</f>
        <v>0.52260579910178906</v>
      </c>
      <c r="E42" s="40">
        <f>1-d_m*'Annuities-mthly'!E42</f>
        <v>0.44502646523060452</v>
      </c>
      <c r="F42" s="40">
        <f>1-d_m*'Annuities-mthly'!F42</f>
        <v>0.38064573084629616</v>
      </c>
      <c r="G42" s="62">
        <f>1-d_m*'Annuities-mthly'!G42</f>
        <v>0.32660573260507364</v>
      </c>
      <c r="H42" s="40">
        <f>C42-AnnuitiesAnnual!C42</f>
        <v>2.0417884923653373E-2</v>
      </c>
      <c r="I42" s="40">
        <f>D42-AnnuitiesAnnual!D42</f>
        <v>6.8415600226144901E-2</v>
      </c>
      <c r="J42" s="40">
        <f>E42-AnnuitiesAnnual!E42</f>
        <v>0.10754089874828254</v>
      </c>
      <c r="K42" s="40">
        <f>F42-AnnuitiesAnnual!F42</f>
        <v>0.14000979640655598</v>
      </c>
      <c r="L42" s="62">
        <f>G42-AnnuitiesAnnual!G42</f>
        <v>0.16726358885125972</v>
      </c>
    </row>
    <row r="43" spans="1:12">
      <c r="A43" s="3">
        <f t="shared" si="1"/>
        <v>54</v>
      </c>
      <c r="B43" s="66">
        <f>1-d_m*'Annuities-mthly'!B43</f>
        <v>0.23043172043160698</v>
      </c>
      <c r="C43" s="40">
        <f>1-d_m*'Annuities-mthly'!C43</f>
        <v>0.61820553811317458</v>
      </c>
      <c r="D43" s="40">
        <f>1-d_m*'Annuities-mthly'!D43</f>
        <v>0.52421090491756162</v>
      </c>
      <c r="E43" s="40">
        <f>1-d_m*'Annuities-mthly'!E43</f>
        <v>0.44732257149750976</v>
      </c>
      <c r="F43" s="40">
        <f>1-d_m*'Annuities-mthly'!F43</f>
        <v>0.38330379819480465</v>
      </c>
      <c r="G43" s="62">
        <f>1-d_m*'Annuities-mthly'!G43</f>
        <v>0.32958229776682701</v>
      </c>
      <c r="H43" s="40">
        <f>C43-AnnuitiesAnnual!C43</f>
        <v>2.2704516018780541E-2</v>
      </c>
      <c r="I43" s="40">
        <f>D43-AnnuitiesAnnual!D43</f>
        <v>7.3056658152232834E-2</v>
      </c>
      <c r="J43" s="40">
        <f>E43-AnnuitiesAnnual!E43</f>
        <v>0.11424509797212923</v>
      </c>
      <c r="K43" s="40">
        <f>F43-AnnuitiesAnnual!F43</f>
        <v>0.1485394216261047</v>
      </c>
      <c r="L43" s="62">
        <f>G43-AnnuitiesAnnual!G43</f>
        <v>0.17731758196577502</v>
      </c>
    </row>
    <row r="44" spans="1:12">
      <c r="A44" s="3">
        <f t="shared" si="1"/>
        <v>55</v>
      </c>
      <c r="B44" s="66">
        <f>1-d_m*'Annuities-mthly'!B44</f>
        <v>0.2405482215507535</v>
      </c>
      <c r="C44" s="40">
        <f>1-d_m*'Annuities-mthly'!C44</f>
        <v>0.61868546850170403</v>
      </c>
      <c r="D44" s="40">
        <f>1-d_m*'Annuities-mthly'!D44</f>
        <v>0.5258729906642432</v>
      </c>
      <c r="E44" s="40">
        <f>1-d_m*'Annuities-mthly'!E44</f>
        <v>0.44967786449316449</v>
      </c>
      <c r="F44" s="40">
        <f>1-d_m*'Annuities-mthly'!F44</f>
        <v>0.38604786014574377</v>
      </c>
      <c r="G44" s="62">
        <f>1-d_m*'Annuities-mthly'!G44</f>
        <v>0.33274367710814989</v>
      </c>
      <c r="H44" s="40">
        <f>C44-AnnuitiesAnnual!C44</f>
        <v>2.5266876207320599E-2</v>
      </c>
      <c r="I44" s="40">
        <f>D44-AnnuitiesAnnual!D44</f>
        <v>7.8106936938227456E-2</v>
      </c>
      <c r="J44" s="40">
        <f>E44-AnnuitiesAnnual!E44</f>
        <v>0.12148639612398204</v>
      </c>
      <c r="K44" s="40">
        <f>F44-AnnuitiesAnnual!F44</f>
        <v>0.15771227191531376</v>
      </c>
      <c r="L44" s="62">
        <f>G44-AnnuitiesAnnual!G44</f>
        <v>0.18805944434885702</v>
      </c>
    </row>
    <row r="45" spans="1:12">
      <c r="A45" s="3">
        <f t="shared" si="1"/>
        <v>56</v>
      </c>
      <c r="B45" s="66">
        <f>1-d_m*'Annuities-mthly'!B45</f>
        <v>0.25103869181162786</v>
      </c>
      <c r="C45" s="40">
        <f>1-d_m*'Annuities-mthly'!C45</f>
        <v>0.61922376403820234</v>
      </c>
      <c r="D45" s="40">
        <f>1-d_m*'Annuities-mthly'!D45</f>
        <v>0.52759677608337729</v>
      </c>
      <c r="E45" s="40">
        <f>1-d_m*'Annuities-mthly'!E45</f>
        <v>0.45210000831163832</v>
      </c>
      <c r="F45" s="40">
        <f>1-d_m*'Annuities-mthly'!F45</f>
        <v>0.38889758493599191</v>
      </c>
      <c r="G45" s="62">
        <f>1-d_m*'Annuities-mthly'!G45</f>
        <v>0.33613448540339586</v>
      </c>
      <c r="H45" s="40">
        <f>C45-AnnuitiesAnnual!C45</f>
        <v>2.8137131509207158E-2</v>
      </c>
      <c r="I45" s="40">
        <f>D45-AnnuitiesAnnual!D45</f>
        <v>8.3608686771972363E-2</v>
      </c>
      <c r="J45" s="40">
        <f>E45-AnnuitiesAnnual!E45</f>
        <v>0.12931490520267042</v>
      </c>
      <c r="K45" s="40">
        <f>F45-AnnuitiesAnnual!F45</f>
        <v>0.16757805014803706</v>
      </c>
      <c r="L45" s="62">
        <f>G45-AnnuitiesAnnual!G45</f>
        <v>0.1995211627274904</v>
      </c>
    </row>
    <row r="46" spans="1:12">
      <c r="A46" s="3">
        <f t="shared" si="1"/>
        <v>57</v>
      </c>
      <c r="B46" s="66">
        <f>1-d_m*'Annuities-mthly'!B46</f>
        <v>0.26190836915915217</v>
      </c>
      <c r="C46" s="40">
        <f>1-d_m*'Annuities-mthly'!C46</f>
        <v>0.61982736404343441</v>
      </c>
      <c r="D46" s="40">
        <f>1-d_m*'Annuities-mthly'!D46</f>
        <v>0.52938807361257356</v>
      </c>
      <c r="E46" s="40">
        <f>1-d_m*'Annuities-mthly'!E46</f>
        <v>0.45459910263012582</v>
      </c>
      <c r="F46" s="40">
        <f>1-d_m*'Annuities-mthly'!F46</f>
        <v>0.39187769770659764</v>
      </c>
      <c r="G46" s="62">
        <f>1-d_m*'Annuities-mthly'!G46</f>
        <v>0.33980693712457877</v>
      </c>
      <c r="H46" s="40">
        <f>C46-AnnuitiesAnnual!C46</f>
        <v>3.135091721606964E-2</v>
      </c>
      <c r="I46" s="40">
        <f>D46-AnnuitiesAnnual!D46</f>
        <v>8.9608379533824556E-2</v>
      </c>
      <c r="J46" s="40">
        <f>E46-AnnuitiesAnnual!E46</f>
        <v>0.13778451667550667</v>
      </c>
      <c r="K46" s="40">
        <f>F46-AnnuitiesAnnual!F46</f>
        <v>0.17818719858998366</v>
      </c>
      <c r="L46" s="62">
        <f>G46-AnnuitiesAnnual!G46</f>
        <v>0.21172915096501749</v>
      </c>
    </row>
    <row r="47" spans="1:12">
      <c r="A47" s="3">
        <f t="shared" si="1"/>
        <v>58</v>
      </c>
      <c r="B47" s="66">
        <f>1-d_m*'Annuities-mthly'!B47</f>
        <v>0.27316156479657483</v>
      </c>
      <c r="C47" s="40">
        <f>1-d_m*'Annuities-mthly'!C47</f>
        <v>0.62050399147179736</v>
      </c>
      <c r="D47" s="40">
        <f>1-d_m*'Annuities-mthly'!D47</f>
        <v>0.53125400254626554</v>
      </c>
      <c r="E47" s="40">
        <f>1-d_m*'Annuities-mthly'!E47</f>
        <v>0.45718814577624023</v>
      </c>
      <c r="F47" s="40">
        <f>1-d_m*'Annuities-mthly'!F47</f>
        <v>0.39501863485245137</v>
      </c>
      <c r="G47" s="62">
        <f>1-d_m*'Annuities-mthly'!G47</f>
        <v>0.34382086302619119</v>
      </c>
      <c r="H47" s="40">
        <f>C47-AnnuitiesAnnual!C47</f>
        <v>3.4947637025204537E-2</v>
      </c>
      <c r="I47" s="40">
        <f>D47-AnnuitiesAnnual!D47</f>
        <v>9.6156947442620377E-2</v>
      </c>
      <c r="J47" s="40">
        <f>E47-AnnuitiesAnnual!E47</f>
        <v>0.14695269624827023</v>
      </c>
      <c r="K47" s="40">
        <f>F47-AnnuitiesAnnual!F47</f>
        <v>0.18958970873919875</v>
      </c>
      <c r="L47" s="62">
        <f>G47-AnnuitiesAnnual!G47</f>
        <v>0.22470209750384451</v>
      </c>
    </row>
    <row r="48" spans="1:12">
      <c r="A48" s="3">
        <f t="shared" si="1"/>
        <v>59</v>
      </c>
      <c r="B48" s="66">
        <f>1-d_m*'Annuities-mthly'!B48</f>
        <v>0.28480154185802509</v>
      </c>
      <c r="C48" s="40">
        <f>1-d_m*'Annuities-mthly'!C48</f>
        <v>0.62126223051885898</v>
      </c>
      <c r="D48" s="40">
        <f>1-d_m*'Annuities-mthly'!D48</f>
        <v>0.53320322913739349</v>
      </c>
      <c r="E48" s="40">
        <f>1-d_m*'Annuities-mthly'!E48</f>
        <v>0.45988353295013784</v>
      </c>
      <c r="F48" s="40">
        <f>1-d_m*'Annuities-mthly'!F48</f>
        <v>0.39835714175425385</v>
      </c>
      <c r="G48" s="62">
        <f>1-d_m*'Annuities-mthly'!G48</f>
        <v>0.34824330617004284</v>
      </c>
      <c r="H48" s="40">
        <f>C48-AnnuitiesAnnual!C48</f>
        <v>3.8970767091298986E-2</v>
      </c>
      <c r="I48" s="40">
        <f>D48-AnnuitiesAnnual!D48</f>
        <v>0.10330997004826481</v>
      </c>
      <c r="J48" s="40">
        <f>E48-AnnuitiesAnnual!E48</f>
        <v>0.15688008485458382</v>
      </c>
      <c r="K48" s="40">
        <f>F48-AnnuitiesAnnual!F48</f>
        <v>0.20183356954393944</v>
      </c>
      <c r="L48" s="62">
        <f>G48-AnnuitiesAnnual!G48</f>
        <v>0.23844861386674726</v>
      </c>
    </row>
    <row r="49" spans="1:12">
      <c r="A49" s="11">
        <f t="shared" si="1"/>
        <v>60</v>
      </c>
      <c r="B49" s="47">
        <f>1-d_m*'Annuities-mthly'!B49</f>
        <v>0.29683038840227483</v>
      </c>
      <c r="C49" s="57">
        <f>1-d_m*'Annuities-mthly'!C49</f>
        <v>0.62211160897731554</v>
      </c>
      <c r="D49" s="67">
        <f>1-d_m*'Annuities-mthly'!D49</f>
        <v>0.53524623195517773</v>
      </c>
      <c r="E49" s="68">
        <f>1-d_m*'Annuities-mthly'!E49</f>
        <v>0.46270557751556429</v>
      </c>
      <c r="F49" s="57">
        <f>1-d_m*'Annuities-mthly'!F49</f>
        <v>0.40193675686919661</v>
      </c>
      <c r="G49" s="46">
        <f>1-d_m*'Annuities-mthly'!G49</f>
        <v>0.35314758146997294</v>
      </c>
      <c r="H49" s="57">
        <f>C49-AnnuitiesAnnual!C49</f>
        <v>4.3468158080140262E-2</v>
      </c>
      <c r="I49" s="46">
        <f>D49-AnnuitiesAnnual!D49</f>
        <v>0.11112778386854216</v>
      </c>
      <c r="J49" s="46">
        <f>E49-AnnuitiesAnnual!E49</f>
        <v>0.16762985295619742</v>
      </c>
      <c r="K49" s="46">
        <f>F49-AnnuitiesAnnual!F49</f>
        <v>0.21496281581765966</v>
      </c>
      <c r="L49" s="46">
        <f>G49-AnnuitiesAnnual!G49</f>
        <v>0.25296480767219226</v>
      </c>
    </row>
    <row r="50" spans="1:12">
      <c r="A50" s="3">
        <f t="shared" si="1"/>
        <v>61</v>
      </c>
      <c r="B50" s="66">
        <f>1-d_m*'Annuities-mthly'!B50</f>
        <v>0.30924888552967211</v>
      </c>
      <c r="C50" s="40">
        <f>1-d_m*'Annuities-mthly'!C50</f>
        <v>0.62306268475918902</v>
      </c>
      <c r="D50" s="40">
        <f>1-d_m*'Annuities-mthly'!D50</f>
        <v>0.53739559031722006</v>
      </c>
      <c r="E50" s="40">
        <f>1-d_m*'Annuities-mthly'!E50</f>
        <v>0.46567903698538882</v>
      </c>
      <c r="F50" s="40">
        <f>1-d_m*'Annuities-mthly'!F50</f>
        <v>0.40580811053227084</v>
      </c>
      <c r="G50" s="62">
        <f>1-d_m*'Annuities-mthly'!G50</f>
        <v>0.35861169035466045</v>
      </c>
      <c r="H50" s="40">
        <f>C50-AnnuitiesAnnual!C50</f>
        <v>4.8492325846851925E-2</v>
      </c>
      <c r="I50" s="40">
        <f>D50-AnnuitiesAnnual!D50</f>
        <v>0.11967548248163501</v>
      </c>
      <c r="J50" s="40">
        <f>E50-AnnuitiesAnnual!E50</f>
        <v>0.17926674891106503</v>
      </c>
      <c r="K50" s="40">
        <f>F50-AnnuitiesAnnual!F50</f>
        <v>0.22901515655046314</v>
      </c>
      <c r="L50" s="62">
        <f>G50-AnnuitiesAnnual!G50</f>
        <v>0.2682319665985694</v>
      </c>
    </row>
    <row r="51" spans="1:12">
      <c r="A51" s="3">
        <f t="shared" si="1"/>
        <v>62</v>
      </c>
      <c r="B51" s="66">
        <f>1-d_m*'Annuities-mthly'!B51</f>
        <v>0.32205637165187773</v>
      </c>
      <c r="C51" s="40">
        <f>1-d_m*'Annuities-mthly'!C51</f>
        <v>0.62412713566684386</v>
      </c>
      <c r="D51" s="40">
        <f>1-d_m*'Annuities-mthly'!D51</f>
        <v>0.53966629161616875</v>
      </c>
      <c r="E51" s="40">
        <f>1-d_m*'Annuities-mthly'!E51</f>
        <v>0.46883361762298548</v>
      </c>
      <c r="F51" s="40">
        <f>1-d_m*'Annuities-mthly'!F51</f>
        <v>0.41002895255879968</v>
      </c>
      <c r="G51" s="62">
        <f>1-d_m*'Annuities-mthly'!G51</f>
        <v>0.36471600759079836</v>
      </c>
      <c r="H51" s="40">
        <f>C51-AnnuitiesAnnual!C51</f>
        <v>5.410071831872898E-2</v>
      </c>
      <c r="I51" s="40">
        <f>D51-AnnuitiesAnnual!D51</f>
        <v>0.12902276753613212</v>
      </c>
      <c r="J51" s="40">
        <f>E51-AnnuitiesAnnual!E51</f>
        <v>0.19185577787087937</v>
      </c>
      <c r="K51" s="40">
        <f>F51-AnnuitiesAnnual!F51</f>
        <v>0.24401919228701324</v>
      </c>
      <c r="L51" s="62">
        <f>G51-AnnuitiesAnnual!G51</f>
        <v>0.28421460746710747</v>
      </c>
    </row>
    <row r="52" spans="1:12">
      <c r="A52" s="3">
        <f t="shared" si="1"/>
        <v>63</v>
      </c>
      <c r="B52" s="66">
        <f>1-d_m*'Annuities-mthly'!B52</f>
        <v>0.3352506041943234</v>
      </c>
      <c r="C52" s="40">
        <f>1-d_m*'Annuities-mthly'!C52</f>
        <v>0.62531785106712112</v>
      </c>
      <c r="D52" s="40">
        <f>1-d_m*'Annuities-mthly'!D52</f>
        <v>0.54207605077310261</v>
      </c>
      <c r="E52" s="40">
        <f>1-d_m*'Annuities-mthly'!E52</f>
        <v>0.47220442249013328</v>
      </c>
      <c r="F52" s="40">
        <f>1-d_m*'Annuities-mthly'!F52</f>
        <v>0.41466381088155946</v>
      </c>
      <c r="G52" s="62">
        <f>1-d_m*'Annuities-mthly'!G52</f>
        <v>0.37154020612925021</v>
      </c>
      <c r="H52" s="40">
        <f>C52-AnnuitiesAnnual!C52</f>
        <v>6.0355942449875855E-2</v>
      </c>
      <c r="I52" s="40">
        <f>D52-AnnuitiesAnnual!D52</f>
        <v>0.13924360309243661</v>
      </c>
      <c r="J52" s="40">
        <f>E52-AnnuitiesAnnual!E52</f>
        <v>0.20546044704656807</v>
      </c>
      <c r="K52" s="40">
        <f>F52-AnnuitiesAnnual!F52</f>
        <v>0.25999127441586434</v>
      </c>
      <c r="L52" s="62">
        <f>G52-AnnuitiesAnnual!G52</f>
        <v>0.30085920717762754</v>
      </c>
    </row>
    <row r="53" spans="1:12">
      <c r="A53" s="3">
        <f t="shared" si="1"/>
        <v>64</v>
      </c>
      <c r="B53" s="66">
        <f>1-d_m*'Annuities-mthly'!B53</f>
        <v>0.34882762028223535</v>
      </c>
      <c r="C53" s="40">
        <f>1-d_m*'Annuities-mthly'!C53</f>
        <v>0.62664902358330443</v>
      </c>
      <c r="D53" s="40">
        <f>1-d_m*'Annuities-mthly'!D53</f>
        <v>0.54464563178893921</v>
      </c>
      <c r="E53" s="40">
        <f>1-d_m*'Annuities-mthly'!E53</f>
        <v>0.47583229751046985</v>
      </c>
      <c r="F53" s="40">
        <f>1-d_m*'Annuities-mthly'!F53</f>
        <v>0.4197831769135304</v>
      </c>
      <c r="G53" s="62">
        <f>1-d_m*'Annuities-mthly'!G53</f>
        <v>0.37915946194919503</v>
      </c>
      <c r="H53" s="40">
        <f>C53-AnnuitiesAnnual!C53</f>
        <v>6.732593064563408E-2</v>
      </c>
      <c r="I53" s="40">
        <f>D53-AnnuitiesAnnual!D53</f>
        <v>0.15041561729958214</v>
      </c>
      <c r="J53" s="40">
        <f>E53-AnnuitiesAnnual!E53</f>
        <v>0.22014051840061594</v>
      </c>
      <c r="K53" s="40">
        <f>F53-AnnuitiesAnnual!F53</f>
        <v>0.2769321189152309</v>
      </c>
      <c r="L53" s="62">
        <f>G53-AnnuitiesAnnual!G53</f>
        <v>0.31809397421470742</v>
      </c>
    </row>
    <row r="54" spans="1:12">
      <c r="A54" s="3">
        <f t="shared" si="1"/>
        <v>65</v>
      </c>
      <c r="B54" s="66">
        <f>1-d_m*'Annuities-mthly'!B54</f>
        <v>0.36278159824934486</v>
      </c>
      <c r="C54" s="40">
        <f>1-d_m*'Annuities-mthly'!C54</f>
        <v>0.62813623824885867</v>
      </c>
      <c r="D54" s="40">
        <f>1-d_m*'Annuities-mthly'!D54</f>
        <v>0.5473991573682353</v>
      </c>
      <c r="E54" s="40">
        <f>1-d_m*'Annuities-mthly'!E54</f>
        <v>0.47976401917644884</v>
      </c>
      <c r="F54" s="40">
        <f>1-d_m*'Annuities-mthly'!F54</f>
        <v>0.42546211590943128</v>
      </c>
      <c r="G54" s="62">
        <f>1-d_m*'Annuities-mthly'!G54</f>
        <v>0.38764008458666976</v>
      </c>
      <c r="H54" s="40">
        <f>C54-AnnuitiesAnnual!C54</f>
        <v>7.5084020757208325E-2</v>
      </c>
      <c r="I54" s="40">
        <f>D54-AnnuitiesAnnual!D54</f>
        <v>0.1626191872166477</v>
      </c>
      <c r="J54" s="40">
        <f>E54-AnnuitiesAnnual!E54</f>
        <v>0.23594922362060308</v>
      </c>
      <c r="K54" s="40">
        <f>F54-AnnuitiesAnnual!F54</f>
        <v>0.2948233628599316</v>
      </c>
      <c r="L54" s="62">
        <f>G54-AnnuitiesAnnual!G54</f>
        <v>0.33583002016733787</v>
      </c>
    </row>
    <row r="55" spans="1:12">
      <c r="A55" s="3">
        <f t="shared" si="1"/>
        <v>66</v>
      </c>
      <c r="B55" s="66">
        <f>1-d_m*'Annuities-mthly'!B55</f>
        <v>0.37710472210938817</v>
      </c>
      <c r="C55" s="40">
        <f>1-d_m*'Annuities-mthly'!C55</f>
        <v>0.62979655574426896</v>
      </c>
      <c r="D55" s="40">
        <f>1-d_m*'Annuities-mthly'!D55</f>
        <v>0.55036438783165464</v>
      </c>
      <c r="E55" s="40">
        <f>1-d_m*'Annuities-mthly'!E55</f>
        <v>0.48405225678007691</v>
      </c>
      <c r="F55" s="40">
        <f>1-d_m*'Annuities-mthly'!F55</f>
        <v>0.43177821685130224</v>
      </c>
      <c r="G55" s="62">
        <f>1-d_m*'Annuities-mthly'!G55</f>
        <v>0.39703484447595783</v>
      </c>
      <c r="H55" s="40">
        <f>C55-AnnuitiesAnnual!C55</f>
        <v>8.3708917578751874E-2</v>
      </c>
      <c r="I55" s="40">
        <f>D55-AnnuitiesAnnual!D55</f>
        <v>0.17593613551096254</v>
      </c>
      <c r="J55" s="40">
        <f>E55-AnnuitiesAnnual!E55</f>
        <v>0.2529299218164216</v>
      </c>
      <c r="K55" s="40">
        <f>F55-AnnuitiesAnnual!F55</f>
        <v>0.31362434070741807</v>
      </c>
      <c r="L55" s="62">
        <f>G55-AnnuitiesAnnual!G55</f>
        <v>0.35396422642331554</v>
      </c>
    </row>
    <row r="56" spans="1:12">
      <c r="A56" s="3">
        <f t="shared" si="1"/>
        <v>67</v>
      </c>
      <c r="B56" s="66">
        <f>1-d_m*'Annuities-mthly'!B56</f>
        <v>0.39178705143779302</v>
      </c>
      <c r="C56" s="40">
        <f>1-d_m*'Annuities-mthly'!C56</f>
        <v>0.63164858534379975</v>
      </c>
      <c r="D56" s="40">
        <f>1-d_m*'Annuities-mthly'!D56</f>
        <v>0.5535729450537934</v>
      </c>
      <c r="E56" s="40">
        <f>1-d_m*'Annuities-mthly'!E56</f>
        <v>0.48875523285832401</v>
      </c>
      <c r="F56" s="40">
        <f>1-d_m*'Annuities-mthly'!F56</f>
        <v>0.4388088311152103</v>
      </c>
      <c r="G56" s="62">
        <f>1-d_m*'Annuities-mthly'!G56</f>
        <v>0.40737840082552068</v>
      </c>
      <c r="H56" s="40">
        <f>C56-AnnuitiesAnnual!C56</f>
        <v>9.3284496750871471E-2</v>
      </c>
      <c r="I56" s="40">
        <f>D56-AnnuitiesAnnual!D56</f>
        <v>0.19044796313025669</v>
      </c>
      <c r="J56" s="40">
        <f>E56-AnnuitiesAnnual!E56</f>
        <v>0.27111222123047862</v>
      </c>
      <c r="K56" s="40">
        <f>F56-AnnuitiesAnnual!F56</f>
        <v>0.33326945117457241</v>
      </c>
      <c r="L56" s="62">
        <f>G56-AnnuitiesAnnual!G56</f>
        <v>0.37238395020907816</v>
      </c>
    </row>
    <row r="57" spans="1:12">
      <c r="A57" s="3">
        <f t="shared" si="1"/>
        <v>68</v>
      </c>
      <c r="B57" s="66">
        <f>1-d_m*'Annuities-mthly'!B57</f>
        <v>0.40681639941642422</v>
      </c>
      <c r="C57" s="40">
        <f>1-d_m*'Annuities-mthly'!C57</f>
        <v>0.63371254201541438</v>
      </c>
      <c r="D57" s="40">
        <f>1-d_m*'Annuities-mthly'!D57</f>
        <v>0.55706045110126445</v>
      </c>
      <c r="E57" s="40">
        <f>1-d_m*'Annuities-mthly'!E57</f>
        <v>0.49393599986600889</v>
      </c>
      <c r="F57" s="40">
        <f>1-d_m*'Annuities-mthly'!F57</f>
        <v>0.44662760655602263</v>
      </c>
      <c r="G57" s="62">
        <f>1-d_m*'Annuities-mthly'!G57</f>
        <v>0.41868334870730706</v>
      </c>
      <c r="H57" s="40">
        <f>C57-AnnuitiesAnnual!C57</f>
        <v>0.10389940418144394</v>
      </c>
      <c r="I57" s="40">
        <f>D57-AnnuitiesAnnual!D57</f>
        <v>0.20623354169575947</v>
      </c>
      <c r="J57" s="40">
        <f>E57-AnnuitiesAnnual!E57</f>
        <v>0.29050764558758008</v>
      </c>
      <c r="K57" s="40">
        <f>F57-AnnuitiesAnnual!F57</f>
        <v>0.35366657013652247</v>
      </c>
      <c r="L57" s="62">
        <f>G57-AnnuitiesAnnual!G57</f>
        <v>0.39097346537345401</v>
      </c>
    </row>
    <row r="58" spans="1:12">
      <c r="A58" s="3">
        <f t="shared" si="1"/>
        <v>69</v>
      </c>
      <c r="B58" s="66">
        <f>1-d_m*'Annuities-mthly'!B58</f>
        <v>0.42217822208775813</v>
      </c>
      <c r="C58" s="40">
        <f>1-d_m*'Annuities-mthly'!C58</f>
        <v>0.63601028073338584</v>
      </c>
      <c r="D58" s="40">
        <f>1-d_m*'Annuities-mthly'!D58</f>
        <v>0.56086654488490328</v>
      </c>
      <c r="E58" s="40">
        <f>1-d_m*'Annuities-mthly'!E58</f>
        <v>0.49966125150916962</v>
      </c>
      <c r="F58" s="40">
        <f>1-d_m*'Annuities-mthly'!F58</f>
        <v>0.45530040577379338</v>
      </c>
      <c r="G58" s="62">
        <f>1-d_m*'Annuities-mthly'!G58</f>
        <v>0.43093746738330685</v>
      </c>
      <c r="H58" s="40">
        <f>C58-AnnuitiesAnnual!C58</f>
        <v>0.11564639576077174</v>
      </c>
      <c r="I58" s="40">
        <f>D58-AnnuitiesAnnual!D58</f>
        <v>0.22336619574100258</v>
      </c>
      <c r="J58" s="40">
        <f>E58-AnnuitiesAnnual!E58</f>
        <v>0.31110500571259259</v>
      </c>
      <c r="K58" s="40">
        <f>F58-AnnuitiesAnnual!F58</f>
        <v>0.37469701874750355</v>
      </c>
      <c r="L58" s="62">
        <f>G58-AnnuitiesAnnual!G58</f>
        <v>0.40962169770737833</v>
      </c>
    </row>
    <row r="59" spans="1:12">
      <c r="A59" s="11">
        <f t="shared" si="1"/>
        <v>70</v>
      </c>
      <c r="B59" s="47">
        <f>1-d_m*'Annuities-mthly'!B59</f>
        <v>0.43785552213422863</v>
      </c>
      <c r="C59" s="57">
        <f>1-d_m*'Annuities-mthly'!C59</f>
        <v>0.6385652994793396</v>
      </c>
      <c r="D59" s="67">
        <f>1-d_m*'Annuities-mthly'!D59</f>
        <v>0.5650347339580114</v>
      </c>
      <c r="E59" s="68">
        <f>1-d_m*'Annuities-mthly'!E59</f>
        <v>0.50599959685536922</v>
      </c>
      <c r="F59" s="57">
        <f>1-d_m*'Annuities-mthly'!F59</f>
        <v>0.4648808022956239</v>
      </c>
      <c r="G59" s="46">
        <f>1-d_m*'Annuities-mthly'!G59</f>
        <v>0.44410272563892583</v>
      </c>
      <c r="H59" s="57">
        <f>C59-AnnuitiesAnnual!C59</f>
        <v>0.12862135368360361</v>
      </c>
      <c r="I59" s="46">
        <f>D59-AnnuitiesAnnual!D59</f>
        <v>0.24191012110421084</v>
      </c>
      <c r="J59" s="46">
        <f>E59-AnnuitiesAnnual!E59</f>
        <v>0.3328657375808034</v>
      </c>
      <c r="K59" s="46">
        <f>F59-AnnuitiesAnnual!F59</f>
        <v>0.39621759024870556</v>
      </c>
      <c r="L59" s="46">
        <f>G59-AnnuitiesAnnual!G59</f>
        <v>0.42823043656804261</v>
      </c>
    </row>
    <row r="60" spans="1:12">
      <c r="A60" s="3">
        <f t="shared" si="1"/>
        <v>71</v>
      </c>
      <c r="B60" s="66">
        <f>1-d_m*'Annuities-mthly'!B60</f>
        <v>0.45382877072954642</v>
      </c>
      <c r="C60" s="40">
        <f>1-d_m*'Annuities-mthly'!C60</f>
        <v>0.64140270064136251</v>
      </c>
      <c r="D60" s="40">
        <f>1-d_m*'Annuities-mthly'!D60</f>
        <v>0.56961203331945698</v>
      </c>
      <c r="E60" s="40">
        <f>1-d_m*'Annuities-mthly'!E60</f>
        <v>0.5130192477976081</v>
      </c>
      <c r="F60" s="40">
        <f>1-d_m*'Annuities-mthly'!F60</f>
        <v>0.47540546811226803</v>
      </c>
      <c r="G60" s="62">
        <f>1-d_m*'Annuities-mthly'!G60</f>
        <v>0.45811645243327959</v>
      </c>
      <c r="H60" s="40">
        <f>C60-AnnuitiesAnnual!C60</f>
        <v>0.1429219077642242</v>
      </c>
      <c r="I60" s="40">
        <f>D60-AnnuitiesAnnual!D60</f>
        <v>0.26191611542268783</v>
      </c>
      <c r="J60" s="40">
        <f>E60-AnnuitiesAnnual!E60</f>
        <v>0.35571958492049749</v>
      </c>
      <c r="K60" s="40">
        <f>F60-AnnuitiesAnnual!F60</f>
        <v>0.41806504119864696</v>
      </c>
      <c r="L60" s="62">
        <f>G60-AnnuitiesAnnual!G60</f>
        <v>0.4467218680350824</v>
      </c>
    </row>
    <row r="61" spans="1:12">
      <c r="A61" s="3">
        <f t="shared" si="1"/>
        <v>72</v>
      </c>
      <c r="B61" s="66">
        <f>1-d_m*'Annuities-mthly'!B61</f>
        <v>0.47007585118552186</v>
      </c>
      <c r="C61" s="40">
        <f>1-d_m*'Annuities-mthly'!C61</f>
        <v>0.64454909861694676</v>
      </c>
      <c r="D61" s="40">
        <f>1-d_m*'Annuities-mthly'!D61</f>
        <v>0.5746483397494222</v>
      </c>
      <c r="E61" s="40">
        <f>1-d_m*'Annuities-mthly'!E61</f>
        <v>0.52078510906307396</v>
      </c>
      <c r="F61" s="40">
        <f>1-d_m*'Annuities-mthly'!F61</f>
        <v>0.48688988421841028</v>
      </c>
      <c r="G61" s="62">
        <f>1-d_m*'Annuities-mthly'!G61</f>
        <v>0.47289480217536428</v>
      </c>
      <c r="H61" s="40">
        <f>C61-AnnuitiesAnnual!C61</f>
        <v>0.15864558375764198</v>
      </c>
      <c r="I61" s="40">
        <f>D61-AnnuitiesAnnual!D61</f>
        <v>0.28341664377978731</v>
      </c>
      <c r="J61" s="40">
        <f>E61-AnnuitiesAnnual!E61</f>
        <v>0.37956112772866379</v>
      </c>
      <c r="K61" s="40">
        <f>F61-AnnuitiesAnnual!F61</f>
        <v>0.44006323388709184</v>
      </c>
      <c r="L61" s="62">
        <f>G61-AnnuitiesAnnual!G61</f>
        <v>0.46504409603934826</v>
      </c>
    </row>
    <row r="62" spans="1:12">
      <c r="A62" s="3">
        <f t="shared" si="1"/>
        <v>73</v>
      </c>
      <c r="B62" s="66">
        <f>1-d_m*'Annuities-mthly'!B62</f>
        <v>0.48657202822267653</v>
      </c>
      <c r="C62" s="40">
        <f>1-d_m*'Annuities-mthly'!C62</f>
        <v>0.64803245946695287</v>
      </c>
      <c r="D62" s="40">
        <f>1-d_m*'Annuities-mthly'!D62</f>
        <v>0.58019549018791527</v>
      </c>
      <c r="E62" s="40">
        <f>1-d_m*'Annuities-mthly'!E62</f>
        <v>0.52935531715180062</v>
      </c>
      <c r="F62" s="40">
        <f>1-d_m*'Annuities-mthly'!F62</f>
        <v>0.49932489749485987</v>
      </c>
      <c r="G62" s="62">
        <f>1-d_m*'Annuities-mthly'!G62</f>
        <v>0.48833825993441404</v>
      </c>
      <c r="H62" s="40">
        <f>C62-AnnuitiesAnnual!C62</f>
        <v>0.17588739733979813</v>
      </c>
      <c r="I62" s="40">
        <f>D62-AnnuitiesAnnual!D62</f>
        <v>0.30642033100194643</v>
      </c>
      <c r="J62" s="40">
        <f>E62-AnnuitiesAnnual!E62</f>
        <v>0.40424776941532448</v>
      </c>
      <c r="K62" s="40">
        <f>F62-AnnuitiesAnnual!F62</f>
        <v>0.46203276214991656</v>
      </c>
      <c r="L62" s="62">
        <f>G62-AnnuitiesAnnual!G62</f>
        <v>0.48317341815341108</v>
      </c>
    </row>
    <row r="63" spans="1:12">
      <c r="A63" s="3">
        <f t="shared" si="1"/>
        <v>74</v>
      </c>
      <c r="B63" s="66">
        <f>1-d_m*'Annuities-mthly'!B63</f>
        <v>0.50328994670701221</v>
      </c>
      <c r="C63" s="40">
        <f>1-d_m*'Annuities-mthly'!C63</f>
        <v>0.65188185659029618</v>
      </c>
      <c r="D63" s="40">
        <f>1-d_m*'Annuities-mthly'!D63</f>
        <v>0.5863059576664239</v>
      </c>
      <c r="E63" s="40">
        <f>1-d_m*'Annuities-mthly'!E63</f>
        <v>0.53877735065097443</v>
      </c>
      <c r="F63" s="40">
        <f>1-d_m*'Annuities-mthly'!F63</f>
        <v>0.51267468048525167</v>
      </c>
      <c r="G63" s="62">
        <f>1-d_m*'Annuities-mthly'!G63</f>
        <v>0.50433851534032426</v>
      </c>
      <c r="H63" s="40">
        <f>C63-AnnuitiesAnnual!C63</f>
        <v>0.19473681405877402</v>
      </c>
      <c r="I63" s="40">
        <f>D63-AnnuitiesAnnual!D63</f>
        <v>0.33090606482806678</v>
      </c>
      <c r="J63" s="40">
        <f>E63-AnnuitiesAnnual!E63</f>
        <v>0.42959986717937276</v>
      </c>
      <c r="K63" s="40">
        <f>F63-AnnuitiesAnnual!F63</f>
        <v>0.48380241869408019</v>
      </c>
      <c r="L63" s="62">
        <f>G63-AnnuitiesAnnual!G63</f>
        <v>0.50111257960230726</v>
      </c>
    </row>
    <row r="64" spans="1:12">
      <c r="A64" s="3">
        <f t="shared" si="1"/>
        <v>75</v>
      </c>
      <c r="B64" s="66">
        <f>1-d_m*'Annuities-mthly'!B64</f>
        <v>0.52019966359954051</v>
      </c>
      <c r="C64" s="40">
        <f>1-d_m*'Annuities-mthly'!C64</f>
        <v>0.65612712479823587</v>
      </c>
      <c r="D64" s="40">
        <f>1-d_m*'Annuities-mthly'!D64</f>
        <v>0.59303115028474662</v>
      </c>
      <c r="E64" s="40">
        <f>1-d_m*'Annuities-mthly'!E64</f>
        <v>0.54908392595533995</v>
      </c>
      <c r="F64" s="40">
        <f>1-d_m*'Annuities-mthly'!F64</f>
        <v>0.52687659216206117</v>
      </c>
      <c r="G64" s="62">
        <f>1-d_m*'Annuities-mthly'!G64</f>
        <v>0.52078569640224148</v>
      </c>
      <c r="H64" s="40">
        <f>C64-AnnuitiesAnnual!C64</f>
        <v>0.21527400488550963</v>
      </c>
      <c r="I64" s="40">
        <f>D64-AnnuitiesAnnual!D64</f>
        <v>0.35681701187660991</v>
      </c>
      <c r="J64" s="40">
        <f>E64-AnnuitiesAnnual!E64</f>
        <v>0.45540368604180215</v>
      </c>
      <c r="K64" s="40">
        <f>F64-AnnuitiesAnnual!F64</f>
        <v>0.50522133014021842</v>
      </c>
      <c r="L64" s="62">
        <f>G64-AnnuitiesAnnual!G64</f>
        <v>0.51888501800242792</v>
      </c>
    </row>
    <row r="65" spans="1:12">
      <c r="A65" s="3">
        <f t="shared" si="1"/>
        <v>76</v>
      </c>
      <c r="B65" s="66">
        <f>1-d_m*'Annuities-mthly'!B65</f>
        <v>0.53726871664087938</v>
      </c>
      <c r="C65" s="40">
        <f>1-d_m*'Annuities-mthly'!C65</f>
        <v>0.66079839415640951</v>
      </c>
      <c r="D65" s="40">
        <f>1-d_m*'Annuities-mthly'!D65</f>
        <v>0.60041929972736074</v>
      </c>
      <c r="E65" s="40">
        <f>1-d_m*'Annuities-mthly'!E65</f>
        <v>0.5602889909872516</v>
      </c>
      <c r="F65" s="40">
        <f>1-d_m*'Annuities-mthly'!F65</f>
        <v>0.54184326330940236</v>
      </c>
      <c r="G65" s="62">
        <f>1-d_m*'Annuities-mthly'!G65</f>
        <v>0.53757481758305914</v>
      </c>
      <c r="H65" s="40">
        <f>C65-AnnuitiesAnnual!C65</f>
        <v>0.23756534727758055</v>
      </c>
      <c r="I65" s="40">
        <f>D65-AnnuitiesAnnual!D65</f>
        <v>0.38405498768982627</v>
      </c>
      <c r="J65" s="40">
        <f>E65-AnnuitiesAnnual!E65</f>
        <v>0.48141773472272553</v>
      </c>
      <c r="K65" s="40">
        <f>F65-AnnuitiesAnnual!F65</f>
        <v>0.526170112018572</v>
      </c>
      <c r="L65" s="62">
        <f>G65-AnnuitiesAnnual!G65</f>
        <v>0.53652606527497582</v>
      </c>
    </row>
    <row r="66" spans="1:12">
      <c r="A66" s="3">
        <f t="shared" si="1"/>
        <v>77</v>
      </c>
      <c r="B66" s="66">
        <f>1-d_m*'Annuities-mthly'!B66</f>
        <v>0.55446223292324293</v>
      </c>
      <c r="C66" s="40">
        <f>1-d_m*'Annuities-mthly'!C66</f>
        <v>0.66592548493075898</v>
      </c>
      <c r="D66" s="40">
        <f>1-d_m*'Annuities-mthly'!D66</f>
        <v>0.60851295761710777</v>
      </c>
      <c r="E66" s="40">
        <f>1-d_m*'Annuities-mthly'!E66</f>
        <v>0.57238422012030887</v>
      </c>
      <c r="F66" s="40">
        <f>1-d_m*'Annuities-mthly'!F66</f>
        <v>0.5574669375916762</v>
      </c>
      <c r="G66" s="62">
        <f>1-d_m*'Annuities-mthly'!G66</f>
        <v>0.55461044345233401</v>
      </c>
      <c r="H66" s="40">
        <f>C66-AnnuitiesAnnual!C66</f>
        <v>0.26165815685418087</v>
      </c>
      <c r="I66" s="40">
        <f>D66-AnnuitiesAnnual!D66</f>
        <v>0.41247577353137821</v>
      </c>
      <c r="J66" s="40">
        <f>E66-AnnuitiesAnnual!E66</f>
        <v>0.50738276226322143</v>
      </c>
      <c r="K66" s="40">
        <f>F66-AnnuitiesAnnual!F66</f>
        <v>0.5465691402809999</v>
      </c>
      <c r="L66" s="62">
        <f>G66-AnnuitiesAnnual!G66</f>
        <v>0.55407289700981299</v>
      </c>
    </row>
    <row r="67" spans="1:12">
      <c r="A67" s="3">
        <f t="shared" si="1"/>
        <v>78</v>
      </c>
      <c r="B67" s="66">
        <f>1-d_m*'Annuities-mthly'!B67</f>
        <v>0.5717430799722949</v>
      </c>
      <c r="C67" s="40">
        <f>1-d_m*'Annuities-mthly'!C67</f>
        <v>0.67153714643650653</v>
      </c>
      <c r="D67" s="40">
        <f>1-d_m*'Annuities-mthly'!D67</f>
        <v>0.61734616160727873</v>
      </c>
      <c r="E67" s="40">
        <f>1-d_m*'Annuities-mthly'!E67</f>
        <v>0.58533647480136219</v>
      </c>
      <c r="F67" s="40">
        <f>1-d_m*'Annuities-mthly'!F67</f>
        <v>0.57362572179233084</v>
      </c>
      <c r="G67" s="62">
        <f>1-d_m*'Annuities-mthly'!G67</f>
        <v>0.57180899480462855</v>
      </c>
      <c r="H67" s="40">
        <f>C67-AnnuitiesAnnual!C67</f>
        <v>0.28757468920091822</v>
      </c>
      <c r="I67" s="40">
        <f>D67-AnnuitiesAnnual!D67</f>
        <v>0.44188611771415864</v>
      </c>
      <c r="J67" s="40">
        <f>E67-AnnuitiesAnnual!E67</f>
        <v>0.53303523620403515</v>
      </c>
      <c r="K67" s="40">
        <f>F67-AnnuitiesAnnual!F67</f>
        <v>0.56638216709086198</v>
      </c>
      <c r="L67" s="62">
        <f>G67-AnnuitiesAnnual!G67</f>
        <v>0.57155538432569097</v>
      </c>
    </row>
    <row r="68" spans="1:12">
      <c r="A68" s="3">
        <f t="shared" si="1"/>
        <v>79</v>
      </c>
      <c r="B68" s="66">
        <f>1-d_m*'Annuities-mthly'!B68</f>
        <v>0.58907206126174316</v>
      </c>
      <c r="C68" s="40">
        <f>1-d_m*'Annuities-mthly'!C68</f>
        <v>0.67766012618215643</v>
      </c>
      <c r="D68" s="40">
        <f>1-d_m*'Annuities-mthly'!D68</f>
        <v>0.62694138801103394</v>
      </c>
      <c r="E68" s="40">
        <f>1-d_m*'Annuities-mthly'!E68</f>
        <v>0.59908670055360169</v>
      </c>
      <c r="F68" s="40">
        <f>1-d_m*'Annuities-mthly'!F68</f>
        <v>0.59019101006556829</v>
      </c>
      <c r="G68" s="62">
        <f>1-d_m*'Annuities-mthly'!G68</f>
        <v>0.58909871173867034</v>
      </c>
      <c r="H68" s="40">
        <f>C68-AnnuitiesAnnual!C68</f>
        <v>0.31530552925139432</v>
      </c>
      <c r="I68" s="40">
        <f>D68-AnnuitiesAnnual!D68</f>
        <v>0.47204326891783077</v>
      </c>
      <c r="J68" s="40">
        <f>E68-AnnuitiesAnnual!E68</f>
        <v>0.55812350097058239</v>
      </c>
      <c r="K68" s="40">
        <f>F68-AnnuitiesAnnual!F68</f>
        <v>0.58561413796478978</v>
      </c>
      <c r="L68" s="62">
        <f>G68-AnnuitiesAnnual!G68</f>
        <v>0.58898970244002902</v>
      </c>
    </row>
    <row r="69" spans="1:12">
      <c r="A69" s="11">
        <f t="shared" si="1"/>
        <v>80</v>
      </c>
      <c r="B69" s="47">
        <f>1-d_m*'Annuities-mthly'!B69</f>
        <v>0.60640815721046382</v>
      </c>
      <c r="C69" s="57">
        <f>1-d_m*'Annuities-mthly'!C69</f>
        <v>0.68431806215637203</v>
      </c>
      <c r="D69" s="67">
        <f>1-d_m*'Annuities-mthly'!D69</f>
        <v>0.63730647107160476</v>
      </c>
      <c r="E69" s="68">
        <f>1-d_m*'Annuities-mthly'!E69</f>
        <v>0.6135506568807646</v>
      </c>
      <c r="F69" s="57">
        <f>1-d_m*'Annuities-mthly'!F69</f>
        <v>0.60703505310441908</v>
      </c>
      <c r="G69" s="46">
        <f>1-d_m*'Annuities-mthly'!G69</f>
        <v>0.60641784047393976</v>
      </c>
      <c r="H69" s="57">
        <f>C69-AnnuitiesAnnual!C69</f>
        <v>0.34480259050114703</v>
      </c>
      <c r="I69" s="46">
        <f>D69-AnnuitiesAnnual!D69</f>
        <v>0.50265792271052234</v>
      </c>
      <c r="J69" s="46">
        <f>E69-AnnuitiesAnnual!E69</f>
        <v>0.58242510043138762</v>
      </c>
      <c r="K69" s="46">
        <f>F69-AnnuitiesAnnual!F69</f>
        <v>0.60430316868917466</v>
      </c>
      <c r="L69" s="46">
        <f>G69-AnnuitiesAnnual!G69</f>
        <v>0.60637564278715694</v>
      </c>
    </row>
    <row r="70" spans="1:12">
      <c r="A70" s="3">
        <f t="shared" si="1"/>
        <v>81</v>
      </c>
      <c r="B70" s="66">
        <f>1-d_m*'Annuities-mthly'!B70</f>
        <v>0.62370881166920322</v>
      </c>
      <c r="C70" s="40">
        <f>1-d_m*'Annuities-mthly'!C70</f>
        <v>0.69153020120205877</v>
      </c>
      <c r="D70" s="40">
        <f>1-d_m*'Annuities-mthly'!D70</f>
        <v>0.64843173451950276</v>
      </c>
      <c r="E70" s="40">
        <f>1-d_m*'Annuities-mthly'!E70</f>
        <v>0.62862170552352048</v>
      </c>
      <c r="F70" s="40">
        <f>1-d_m*'Annuities-mthly'!F70</f>
        <v>0.62403755275473705</v>
      </c>
      <c r="G70" s="62">
        <f>1-d_m*'Annuities-mthly'!G70</f>
        <v>0.62371193265200742</v>
      </c>
      <c r="H70" s="40">
        <f>C70-AnnuitiesAnnual!C70</f>
        <v>0.37597207915445446</v>
      </c>
      <c r="I70" s="40">
        <f>D70-AnnuitiesAnnual!D70</f>
        <v>0.53340137079643368</v>
      </c>
      <c r="J70" s="40">
        <f>E70-AnnuitiesAnnual!E70</f>
        <v>0.60576308276209012</v>
      </c>
      <c r="K70" s="40">
        <f>F70-AnnuitiesAnnual!F70</f>
        <v>0.6225079922384239</v>
      </c>
      <c r="L70" s="62">
        <f>G70-AnnuitiesAnnual!G70</f>
        <v>0.62369741140023971</v>
      </c>
    </row>
    <row r="71" spans="1:12">
      <c r="A71" s="3">
        <f t="shared" si="1"/>
        <v>82</v>
      </c>
      <c r="B71" s="66">
        <f>1-d_m*'Annuities-mthly'!B71</f>
        <v>0.64093026270463549</v>
      </c>
      <c r="C71" s="40">
        <f>1-d_m*'Annuities-mthly'!C71</f>
        <v>0.69930996087724195</v>
      </c>
      <c r="D71" s="40">
        <f>1-d_m*'Annuities-mthly'!D71</f>
        <v>0.66028763874619645</v>
      </c>
      <c r="E71" s="40">
        <f>1-d_m*'Annuities-mthly'!E71</f>
        <v>0.64417561700163106</v>
      </c>
      <c r="F71" s="40">
        <f>1-d_m*'Annuities-mthly'!F71</f>
        <v>0.64109034355467664</v>
      </c>
      <c r="G71" s="62">
        <f>1-d_m*'Annuities-mthly'!G71</f>
        <v>0.64093114208266777</v>
      </c>
      <c r="H71" s="40">
        <f>C71-AnnuitiesAnnual!C71</f>
        <v>0.40866793624545455</v>
      </c>
      <c r="I71" s="40">
        <f>D71-AnnuitiesAnnual!D71</f>
        <v>0.56391737407569442</v>
      </c>
      <c r="J71" s="40">
        <f>E71-AnnuitiesAnnual!E71</f>
        <v>0.62801869305287306</v>
      </c>
      <c r="K71" s="40">
        <f>F71-AnnuitiesAnnual!F71</f>
        <v>0.64029338461488894</v>
      </c>
      <c r="L71" s="62">
        <f>G71-AnnuitiesAnnual!G71</f>
        <v>0.6409267641187566</v>
      </c>
    </row>
    <row r="72" spans="1:12">
      <c r="A72" s="3">
        <f t="shared" si="1"/>
        <v>83</v>
      </c>
      <c r="B72" s="66">
        <f>1-d_m*'Annuities-mthly'!B72</f>
        <v>0.65802791515631087</v>
      </c>
      <c r="C72" s="40">
        <f>1-d_m*'Annuities-mthly'!C72</f>
        <v>0.70766337150486214</v>
      </c>
      <c r="D72" s="40">
        <f>1-d_m*'Annuities-mthly'!D72</f>
        <v>0.67282328273842618</v>
      </c>
      <c r="E72" s="40">
        <f>1-d_m*'Annuities-mthly'!E72</f>
        <v>0.66007702636827492</v>
      </c>
      <c r="F72" s="40">
        <f>1-d_m*'Annuities-mthly'!F72</f>
        <v>0.65809965839527018</v>
      </c>
      <c r="G72" s="62">
        <f>1-d_m*'Annuities-mthly'!G72</f>
        <v>0.65802812824161849</v>
      </c>
      <c r="H72" s="40">
        <f>C72-AnnuitiesAnnual!C72</f>
        <v>0.44268644434432131</v>
      </c>
      <c r="I72" s="40">
        <f>D72-AnnuitiesAnnual!D72</f>
        <v>0.59383879611278811</v>
      </c>
      <c r="J72" s="40">
        <f>E72-AnnuitiesAnnual!E72</f>
        <v>0.6491379269361347</v>
      </c>
      <c r="K72" s="40">
        <f>F72-AnnuitiesAnnual!F72</f>
        <v>0.65771665994209794</v>
      </c>
      <c r="L72" s="62">
        <f>G72-AnnuitiesAnnual!G72</f>
        <v>0.65802699069410275</v>
      </c>
    </row>
    <row r="73" spans="1:12">
      <c r="A73" s="3">
        <f t="shared" ref="A73:A104" si="2">x</f>
        <v>84</v>
      </c>
      <c r="B73" s="66">
        <f>1-d_m*'Annuities-mthly'!B73</f>
        <v>0.67495675101182351</v>
      </c>
      <c r="C73" s="40">
        <f>1-d_m*'Annuities-mthly'!C73</f>
        <v>0.71658745927333778</v>
      </c>
      <c r="D73" s="40">
        <f>1-d_m*'Annuities-mthly'!D73</f>
        <v>0.68596609716322998</v>
      </c>
      <c r="E73" s="40">
        <f>1-d_m*'Annuities-mthly'!E73</f>
        <v>0.67618683971976401</v>
      </c>
      <c r="F73" s="40">
        <f>1-d_m*'Annuities-mthly'!F73</f>
        <v>0.67498604855485445</v>
      </c>
      <c r="G73" s="62">
        <f>1-d_m*'Annuities-mthly'!G73</f>
        <v>0.6749567946055629</v>
      </c>
      <c r="H73" s="40">
        <f>C73-AnnuitiesAnnual!C73</f>
        <v>0.47776285588923051</v>
      </c>
      <c r="I73" s="40">
        <f>D73-AnnuitiesAnnual!D73</f>
        <v>0.62280832642314676</v>
      </c>
      <c r="J73" s="40">
        <f>E73-AnnuitiesAnnual!E73</f>
        <v>0.66913013902767549</v>
      </c>
      <c r="K73" s="40">
        <f>F73-AnnuitiesAnnual!F73</f>
        <v>0.67481797612979466</v>
      </c>
      <c r="L73" s="62">
        <f>G73-AnnuitiesAnnual!G73</f>
        <v>0.67495654451955778</v>
      </c>
    </row>
    <row r="74" spans="1:12">
      <c r="A74" s="3">
        <f t="shared" si="2"/>
        <v>85</v>
      </c>
      <c r="B74" s="66">
        <f>1-d_m*'Annuities-mthly'!B74</f>
        <v>0.69167177216392561</v>
      </c>
      <c r="C74" s="40">
        <f>1-d_m*'Annuities-mthly'!C74</f>
        <v>0.72606865946910926</v>
      </c>
      <c r="D74" s="40">
        <f>1-d_m*'Annuities-mthly'!D74</f>
        <v>0.69962300721645132</v>
      </c>
      <c r="E74" s="40">
        <f>1-d_m*'Annuities-mthly'!E74</f>
        <v>0.69236965061494282</v>
      </c>
      <c r="F74" s="40">
        <f>1-d_m*'Annuities-mthly'!F74</f>
        <v>0.69168255184996352</v>
      </c>
      <c r="G74" s="62">
        <f>1-d_m*'Annuities-mthly'!G74</f>
        <v>0.69167177953952219</v>
      </c>
      <c r="H74" s="40">
        <f>C74-AnnuitiesAnnual!C74</f>
        <v>0.51357103683215655</v>
      </c>
      <c r="I74" s="40">
        <f>D74-AnnuitiesAnnual!D74</f>
        <v>0.65050174427488539</v>
      </c>
      <c r="J74" s="40">
        <f>E74-AnnuitiesAnnual!E74</f>
        <v>0.68805828632157051</v>
      </c>
      <c r="K74" s="40">
        <f>F74-AnnuitiesAnnual!F74</f>
        <v>0.69161595693875755</v>
      </c>
      <c r="L74" s="62">
        <f>G74-AnnuitiesAnnual!G74</f>
        <v>0.69167173397444681</v>
      </c>
    </row>
    <row r="75" spans="1:12">
      <c r="A75" s="3">
        <f t="shared" si="2"/>
        <v>86</v>
      </c>
      <c r="B75" s="66">
        <f>1-d_m*'Annuities-mthly'!B75</f>
        <v>0.70812846863799761</v>
      </c>
      <c r="C75" s="40">
        <f>1-d_m*'Annuities-mthly'!C75</f>
        <v>0.73608137921247374</v>
      </c>
      <c r="D75" s="40">
        <f>1-d_m*'Annuities-mthly'!D75</f>
        <v>0.71368321972479953</v>
      </c>
      <c r="E75" s="40">
        <f>1-d_m*'Annuities-mthly'!E75</f>
        <v>0.70850015891999718</v>
      </c>
      <c r="F75" s="40">
        <f>1-d_m*'Annuities-mthly'!F75</f>
        <v>0.70813199736935983</v>
      </c>
      <c r="G75" s="62">
        <f>1-d_m*'Annuities-mthly'!G75</f>
        <v>0.70812846964625153</v>
      </c>
      <c r="H75" s="40">
        <f>C75-AnnuitiesAnnual!C75</f>
        <v>0.54972717826770023</v>
      </c>
      <c r="I75" s="40">
        <f>D75-AnnuitiesAnnual!D75</f>
        <v>0.67665125493279332</v>
      </c>
      <c r="J75" s="40">
        <f>E75-AnnuitiesAnnual!E75</f>
        <v>0.70602220424273965</v>
      </c>
      <c r="K75" s="40">
        <f>F75-AnnuitiesAnnual!F75</f>
        <v>0.70810847230882534</v>
      </c>
      <c r="L75" s="62">
        <f>G75-AnnuitiesAnnual!G75</f>
        <v>0.7081284629245056</v>
      </c>
    </row>
    <row r="76" spans="1:12">
      <c r="A76" s="3">
        <f t="shared" si="2"/>
        <v>87</v>
      </c>
      <c r="B76" s="66">
        <f>1-d_m*'Annuities-mthly'!B76</f>
        <v>0.72428330397651564</v>
      </c>
      <c r="C76" s="40">
        <f>1-d_m*'Annuities-mthly'!C76</f>
        <v>0.74658685787412038</v>
      </c>
      <c r="D76" s="40">
        <f>1-d_m*'Annuities-mthly'!D76</f>
        <v>0.72802259872000019</v>
      </c>
      <c r="E76" s="40">
        <f>1-d_m*'Annuities-mthly'!E76</f>
        <v>0.72446774900972688</v>
      </c>
      <c r="F76" s="40">
        <f>1-d_m*'Annuities-mthly'!F76</f>
        <v>0.72428431719521313</v>
      </c>
      <c r="G76" s="62">
        <f>1-d_m*'Annuities-mthly'!G76</f>
        <v>0.72428330408500541</v>
      </c>
      <c r="H76" s="40">
        <f>C76-AnnuitiesAnnual!C76</f>
        <v>0.58579855433657957</v>
      </c>
      <c r="I76" s="40">
        <f>D76-AnnuitiesAnnual!D76</f>
        <v>0.70106569037292743</v>
      </c>
      <c r="J76" s="40">
        <f>E76-AnnuitiesAnnual!E76</f>
        <v>0.72313806836232319</v>
      </c>
      <c r="K76" s="40">
        <f>F76-AnnuitiesAnnual!F76</f>
        <v>0.72427701281151524</v>
      </c>
      <c r="L76" s="62">
        <f>G76-AnnuitiesAnnual!G76</f>
        <v>0.72428330330289248</v>
      </c>
    </row>
    <row r="77" spans="1:12">
      <c r="A77" s="3">
        <f t="shared" si="2"/>
        <v>88</v>
      </c>
      <c r="B77" s="66">
        <f>1-d_m*'Annuities-mthly'!B77</f>
        <v>0.7400942082132238</v>
      </c>
      <c r="C77" s="40">
        <f>1-d_m*'Annuities-mthly'!C77</f>
        <v>0.75753249531007272</v>
      </c>
      <c r="D77" s="40">
        <f>1-d_m*'Annuities-mthly'!D77</f>
        <v>0.74250935534689799</v>
      </c>
      <c r="E77" s="40">
        <f>1-d_m*'Annuities-mthly'!E77</f>
        <v>0.74017876705850338</v>
      </c>
      <c r="F77" s="40">
        <f>1-d_m*'Annuities-mthly'!F77</f>
        <v>0.74009445936229135</v>
      </c>
      <c r="G77" s="62">
        <f>1-d_m*'Annuities-mthly'!G77</f>
        <v>0.74009420822214644</v>
      </c>
      <c r="H77" s="40">
        <f>C77-AnnuitiesAnnual!C77</f>
        <v>0.62131803576660616</v>
      </c>
      <c r="I77" s="40">
        <f>D77-AnnuitiesAnnual!D77</f>
        <v>0.72364408723287377</v>
      </c>
      <c r="J77" s="40">
        <f>E77-AnnuitiesAnnual!E77</f>
        <v>0.73951825852659248</v>
      </c>
      <c r="K77" s="40">
        <f>F77-AnnuitiesAnnual!F77</f>
        <v>0.74009249757933004</v>
      </c>
      <c r="L77" s="62">
        <f>G77-AnnuitiesAnnual!G77</f>
        <v>0.74009420815244942</v>
      </c>
    </row>
    <row r="78" spans="1:12">
      <c r="A78" s="3">
        <f t="shared" si="2"/>
        <v>89</v>
      </c>
      <c r="B78" s="66">
        <f>1-d_m*'Annuities-mthly'!B78</f>
        <v>0.7555210678413431</v>
      </c>
      <c r="C78" s="40">
        <f>1-d_m*'Annuities-mthly'!C78</f>
        <v>0.76885182607931102</v>
      </c>
      <c r="D78" s="40">
        <f>1-d_m*'Annuities-mthly'!D78</f>
        <v>0.75701053097124149</v>
      </c>
      <c r="E78" s="40">
        <f>1-d_m*'Annuities-mthly'!E78</f>
        <v>0.75555654301468567</v>
      </c>
      <c r="F78" s="40">
        <f>1-d_m*'Annuities-mthly'!F78</f>
        <v>0.75552112062718446</v>
      </c>
      <c r="G78" s="62">
        <f>1-d_m*'Annuities-mthly'!G78</f>
        <v>0.75552106784188577</v>
      </c>
      <c r="H78" s="40">
        <f>C78-AnnuitiesAnnual!C78</f>
        <v>0.65580455158634665</v>
      </c>
      <c r="I78" s="40">
        <f>D78-AnnuitiesAnnual!D78</f>
        <v>0.74437961048742318</v>
      </c>
      <c r="J78" s="40">
        <f>E78-AnnuitiesAnnual!E78</f>
        <v>0.75525570703919465</v>
      </c>
      <c r="K78" s="40">
        <f>F78-AnnuitiesAnnual!F78</f>
        <v>0.75552067299356884</v>
      </c>
      <c r="L78" s="62">
        <f>G78-AnnuitiesAnnual!G78</f>
        <v>0.75552106783728368</v>
      </c>
    </row>
    <row r="79" spans="1:12">
      <c r="A79" s="11">
        <f t="shared" si="2"/>
        <v>90</v>
      </c>
      <c r="B79" s="47">
        <f>1-d_m*'Annuities-mthly'!B79</f>
        <v>0.77052620145386197</v>
      </c>
      <c r="C79" s="57">
        <f>1-d_m*'Annuities-mthly'!C79</f>
        <v>0.78046530373397793</v>
      </c>
      <c r="D79" s="67">
        <f>1-d_m*'Annuities-mthly'!D79</f>
        <v>0.77139855464904838</v>
      </c>
      <c r="E79" s="68">
        <f>1-d_m*'Annuities-mthly'!E79</f>
        <v>0.7705396761406712</v>
      </c>
      <c r="F79" s="57">
        <f>1-d_m*'Annuities-mthly'!F79</f>
        <v>0.77052621067341209</v>
      </c>
      <c r="G79" s="46">
        <f>1-d_m*'Annuities-mthly'!G79</f>
        <v>0.77052620145388551</v>
      </c>
      <c r="H79" s="57">
        <f>C79-AnnuitiesAnnual!C79</f>
        <v>0.68878890295721229</v>
      </c>
      <c r="I79" s="46">
        <f>D79-AnnuitiesAnnual!D79</f>
        <v>0.76335213366585775</v>
      </c>
      <c r="J79" s="46">
        <f>E79-AnnuitiesAnnual!E79</f>
        <v>0.77041538817648203</v>
      </c>
      <c r="K79" s="46">
        <f>F79-AnnuitiesAnnual!F79</f>
        <v>0.77052612563402467</v>
      </c>
      <c r="L79" s="46">
        <f>G79-AnnuitiesAnnual!G79</f>
        <v>0.77052620145366857</v>
      </c>
    </row>
    <row r="80" spans="1:12">
      <c r="A80" s="3">
        <f t="shared" si="2"/>
        <v>91</v>
      </c>
      <c r="B80" s="66">
        <f>1-d_m*'Annuities-mthly'!B80</f>
        <v>0.78507480937973051</v>
      </c>
      <c r="C80" s="40">
        <f>1-d_m*'Annuities-mthly'!C80</f>
        <v>0.7922820153040061</v>
      </c>
      <c r="D80" s="40">
        <f>1-d_m*'Annuities-mthly'!D80</f>
        <v>0.78555707192589364</v>
      </c>
      <c r="E80" s="40">
        <f>1-d_m*'Annuities-mthly'!E80</f>
        <v>0.7850793878555582</v>
      </c>
      <c r="F80" s="40">
        <f>1-d_m*'Annuities-mthly'!F80</f>
        <v>0.78507481068792484</v>
      </c>
      <c r="G80" s="62">
        <f>1-d_m*'Annuities-mthly'!G80</f>
        <v>0.78507480937973118</v>
      </c>
      <c r="H80" s="40">
        <f>C80-AnnuitiesAnnual!C80</f>
        <v>0.71984330698268473</v>
      </c>
      <c r="I80" s="40">
        <f>D80-AnnuitiesAnnual!D80</f>
        <v>0.78070991252974786</v>
      </c>
      <c r="J80" s="40">
        <f>E80-AnnuitiesAnnual!E80</f>
        <v>0.78503337017845487</v>
      </c>
      <c r="K80" s="40">
        <f>F80-AnnuitiesAnnual!F80</f>
        <v>0.78507479753943021</v>
      </c>
      <c r="L80" s="62">
        <f>G80-AnnuitiesAnnual!G80</f>
        <v>0.78507480937972418</v>
      </c>
    </row>
    <row r="81" spans="1:12">
      <c r="A81" s="3">
        <f t="shared" si="2"/>
        <v>92</v>
      </c>
      <c r="B81" s="66">
        <f>1-d_m*'Annuities-mthly'!B81</f>
        <v>0.79913538571523723</v>
      </c>
      <c r="C81" s="40">
        <f>1-d_m*'Annuities-mthly'!C81</f>
        <v>0.80420236720296456</v>
      </c>
      <c r="D81" s="40">
        <f>1-d_m*'Annuities-mthly'!D81</f>
        <v>0.79938532043097832</v>
      </c>
      <c r="E81" s="40">
        <f>1-d_m*'Annuities-mthly'!E81</f>
        <v>0.79913675869082113</v>
      </c>
      <c r="F81" s="40">
        <f>1-d_m*'Annuities-mthly'!F81</f>
        <v>0.79913538586224786</v>
      </c>
      <c r="G81" s="62">
        <f>1-d_m*'Annuities-mthly'!G81</f>
        <v>0.79913538571523723</v>
      </c>
      <c r="H81" s="40">
        <f>C81-AnnuitiesAnnual!C81</f>
        <v>0.74861190684463497</v>
      </c>
      <c r="I81" s="40">
        <f>D81-AnnuitiesAnnual!D81</f>
        <v>0.7966432567504167</v>
      </c>
      <c r="J81" s="40">
        <f>E81-AnnuitiesAnnual!E81</f>
        <v>0.79912169561136226</v>
      </c>
      <c r="K81" s="40">
        <f>F81-AnnuitiesAnnual!F81</f>
        <v>0.79913538424937669</v>
      </c>
      <c r="L81" s="62">
        <f>G81-AnnuitiesAnnual!G81</f>
        <v>0.79913538571523712</v>
      </c>
    </row>
    <row r="82" spans="1:12">
      <c r="A82" s="3">
        <f t="shared" si="2"/>
        <v>93</v>
      </c>
      <c r="B82" s="66">
        <f>1-d_m*'Annuities-mthly'!B82</f>
        <v>0.81268008169451356</v>
      </c>
      <c r="C82" s="40">
        <f>1-d_m*'Annuities-mthly'!C82</f>
        <v>0.81612167082975062</v>
      </c>
      <c r="D82" s="40">
        <f>1-d_m*'Annuities-mthly'!D82</f>
        <v>0.81280057820553142</v>
      </c>
      <c r="E82" s="40">
        <f>1-d_m*'Annuities-mthly'!E82</f>
        <v>0.81268043958239966</v>
      </c>
      <c r="F82" s="40">
        <f>1-d_m*'Annuities-mthly'!F82</f>
        <v>0.81268008170722839</v>
      </c>
      <c r="G82" s="62">
        <f>1-d_m*'Annuities-mthly'!G82</f>
        <v>0.81268008169451356</v>
      </c>
      <c r="H82" s="40">
        <f>C82-AnnuitiesAnnual!C82</f>
        <v>0.77483845591227762</v>
      </c>
      <c r="I82" s="40">
        <f>D82-AnnuitiesAnnual!D82</f>
        <v>0.81135517517638334</v>
      </c>
      <c r="J82" s="40">
        <f>E82-AnnuitiesAnnual!E82</f>
        <v>0.81267614657648413</v>
      </c>
      <c r="K82" s="40">
        <f>F82-AnnuitiesAnnual!F82</f>
        <v>0.81268008155470894</v>
      </c>
      <c r="L82" s="62">
        <f>G82-AnnuitiesAnnual!G82</f>
        <v>0.81268008169451356</v>
      </c>
    </row>
    <row r="83" spans="1:12">
      <c r="A83" s="3">
        <f t="shared" si="2"/>
        <v>94</v>
      </c>
      <c r="B83" s="66">
        <f>1-d_m*'Annuities-mthly'!B83</f>
        <v>0.82568501037324626</v>
      </c>
      <c r="C83" s="40">
        <f>1-d_m*'Annuities-mthly'!C83</f>
        <v>0.82793441913344012</v>
      </c>
      <c r="D83" s="40">
        <f>1-d_m*'Annuities-mthly'!D83</f>
        <v>0.82573858549308943</v>
      </c>
      <c r="E83" s="40">
        <f>1-d_m*'Annuities-mthly'!E83</f>
        <v>0.8256850900911874</v>
      </c>
      <c r="F83" s="40">
        <f>1-d_m*'Annuities-mthly'!F83</f>
        <v>0.82568501037406583</v>
      </c>
      <c r="G83" s="62">
        <f>1-d_m*'Annuities-mthly'!G83</f>
        <v>0.82568501037324626</v>
      </c>
      <c r="H83" s="40">
        <f>C83-AnnuitiesAnnual!C83</f>
        <v>0.79838679048841721</v>
      </c>
      <c r="I83" s="40">
        <f>D83-AnnuitiesAnnual!D83</f>
        <v>0.82503483712429393</v>
      </c>
      <c r="J83" s="40">
        <f>E83-AnnuitiesAnnual!E83</f>
        <v>0.82568404293774667</v>
      </c>
      <c r="K83" s="40">
        <f>F83-AnnuitiesAnnual!F83</f>
        <v>0.82568501036330022</v>
      </c>
      <c r="L83" s="62">
        <f>G83-AnnuitiesAnnual!G83</f>
        <v>0.82568501037324626</v>
      </c>
    </row>
    <row r="84" spans="1:12">
      <c r="A84" s="3">
        <f t="shared" si="2"/>
        <v>95</v>
      </c>
      <c r="B84" s="66">
        <f>1-d_m*'Annuities-mthly'!B84</f>
        <v>0.83813048410452073</v>
      </c>
      <c r="C84" s="40">
        <f>1-d_m*'Annuities-mthly'!C84</f>
        <v>0.83953890549752785</v>
      </c>
      <c r="D84" s="40">
        <f>1-d_m*'Annuities-mthly'!D84</f>
        <v>0.83815223909696068</v>
      </c>
      <c r="E84" s="40">
        <f>1-d_m*'Annuities-mthly'!E84</f>
        <v>0.83813049898956005</v>
      </c>
      <c r="F84" s="40">
        <f>1-d_m*'Annuities-mthly'!F84</f>
        <v>0.8381304841045587</v>
      </c>
      <c r="G84" s="62">
        <f>1-d_m*'Annuities-mthly'!G84</f>
        <v>0.83813048410452073</v>
      </c>
      <c r="H84" s="40">
        <f>C84-AnnuitiesAnnual!C84</f>
        <v>0.81924990536721487</v>
      </c>
      <c r="I84" s="40">
        <f>D84-AnnuitiesAnnual!D84</f>
        <v>0.83783884777342699</v>
      </c>
      <c r="J84" s="40">
        <f>E84-AnnuitiesAnnual!E84</f>
        <v>0.83813028456327721</v>
      </c>
      <c r="K84" s="40">
        <f>F84-AnnuitiesAnnual!F84</f>
        <v>0.8381304841040117</v>
      </c>
      <c r="L84" s="62">
        <f>G84-AnnuitiesAnnual!G84</f>
        <v>0.83813048410452073</v>
      </c>
    </row>
    <row r="85" spans="1:12">
      <c r="A85" s="3">
        <f t="shared" si="2"/>
        <v>96</v>
      </c>
      <c r="B85" s="66">
        <f>1-d_m*'Annuities-mthly'!B85</f>
        <v>0.85000117822532961</v>
      </c>
      <c r="C85" s="40">
        <f>1-d_m*'Annuities-mthly'!C85</f>
        <v>0.8508417248096124</v>
      </c>
      <c r="D85" s="40">
        <f>1-d_m*'Annuities-mthly'!D85</f>
        <v>0.8500091581571092</v>
      </c>
      <c r="E85" s="40">
        <f>1-d_m*'Annuities-mthly'!E85</f>
        <v>0.85000118050541196</v>
      </c>
      <c r="F85" s="40">
        <f>1-d_m*'Annuities-mthly'!F85</f>
        <v>0.85000117822533083</v>
      </c>
      <c r="G85" s="62">
        <f>1-d_m*'Annuities-mthly'!G85</f>
        <v>0.85000117822532961</v>
      </c>
      <c r="H85" s="40">
        <f>C85-AnnuitiesAnnual!C85</f>
        <v>0.83754470942334858</v>
      </c>
      <c r="I85" s="40">
        <f>D85-AnnuitiesAnnual!D85</f>
        <v>0.84988291973363783</v>
      </c>
      <c r="J85" s="40">
        <f>E85-AnnuitiesAnnual!E85</f>
        <v>0.85000114443568098</v>
      </c>
      <c r="K85" s="40">
        <f>F85-AnnuitiesAnnual!F85</f>
        <v>0.85000117822531163</v>
      </c>
      <c r="L85" s="62">
        <f>G85-AnnuitiesAnnual!G85</f>
        <v>0.85000117822532961</v>
      </c>
    </row>
    <row r="86" spans="1:12">
      <c r="A86" s="3">
        <f t="shared" si="2"/>
        <v>97</v>
      </c>
      <c r="B86" s="66">
        <f>1-d_m*'Annuities-mthly'!B86</f>
        <v>0.86128621667808514</v>
      </c>
      <c r="C86" s="40">
        <f>1-d_m*'Annuities-mthly'!C86</f>
        <v>0.86176164937631516</v>
      </c>
      <c r="D86" s="40">
        <f>1-d_m*'Annuities-mthly'!D86</f>
        <v>0.8612888283900455</v>
      </c>
      <c r="E86" s="40">
        <f>1-d_m*'Annuities-mthly'!E86</f>
        <v>0.86128621695773278</v>
      </c>
      <c r="F86" s="40">
        <f>1-d_m*'Annuities-mthly'!F86</f>
        <v>0.86128621667808514</v>
      </c>
      <c r="G86" s="62">
        <f>1-d_m*'Annuities-mthly'!G86</f>
        <v>0.86128621667808514</v>
      </c>
      <c r="H86" s="40">
        <f>C86-AnnuitiesAnnual!C86</f>
        <v>0.8534918895856517</v>
      </c>
      <c r="I86" s="40">
        <f>D86-AnnuitiesAnnual!D86</f>
        <v>0.86124339981385456</v>
      </c>
      <c r="J86" s="40">
        <f>E86-AnnuitiesAnnual!E86</f>
        <v>0.86128621209349232</v>
      </c>
      <c r="K86" s="40">
        <f>F86-AnnuitiesAnnual!F86</f>
        <v>0.86128621667808469</v>
      </c>
      <c r="L86" s="62">
        <f>G86-AnnuitiesAnnual!G86</f>
        <v>0.86128621667808514</v>
      </c>
    </row>
    <row r="87" spans="1:12">
      <c r="A87" s="3">
        <f t="shared" si="2"/>
        <v>98</v>
      </c>
      <c r="B87" s="66">
        <f>1-d_m*'Annuities-mthly'!B87</f>
        <v>0.87197917786926082</v>
      </c>
      <c r="C87" s="40">
        <f>1-d_m*'Annuities-mthly'!C87</f>
        <v>0.87223241909722371</v>
      </c>
      <c r="D87" s="40">
        <f>1-d_m*'Annuities-mthly'!D87</f>
        <v>0.87197993002355123</v>
      </c>
      <c r="E87" s="40">
        <f>1-d_m*'Annuities-mthly'!E87</f>
        <v>0.87197917789598289</v>
      </c>
      <c r="F87" s="40">
        <f>1-d_m*'Annuities-mthly'!F87</f>
        <v>0.87197917786926082</v>
      </c>
      <c r="G87" s="62">
        <f>1-d_m*'Annuities-mthly'!G87</f>
        <v>0.87197917786926082</v>
      </c>
      <c r="H87" s="40">
        <f>C87-AnnuitiesAnnual!C87</f>
        <v>0.86738338519785185</v>
      </c>
      <c r="I87" s="40">
        <f>D87-AnnuitiesAnnual!D87</f>
        <v>0.87196552785972925</v>
      </c>
      <c r="J87" s="40">
        <f>E87-AnnuitiesAnnual!E87</f>
        <v>0.8719791773843113</v>
      </c>
      <c r="K87" s="40">
        <f>F87-AnnuitiesAnnual!F87</f>
        <v>0.87197917786926082</v>
      </c>
      <c r="L87" s="62">
        <f>G87-AnnuitiesAnnual!G87</f>
        <v>0.87197917786926082</v>
      </c>
    </row>
    <row r="88" spans="1:12">
      <c r="A88" s="3">
        <f t="shared" si="2"/>
        <v>99</v>
      </c>
      <c r="B88" s="66">
        <f>1-d_m*'Annuities-mthly'!B88</f>
        <v>0.88207802180319128</v>
      </c>
      <c r="C88" s="40">
        <f>1-d_m*'Annuities-mthly'!C88</f>
        <v>0.88220413582447377</v>
      </c>
      <c r="D88" s="40">
        <f>1-d_m*'Annuities-mthly'!D88</f>
        <v>0.88207820945653037</v>
      </c>
      <c r="E88" s="40">
        <f>1-d_m*'Annuities-mthly'!E88</f>
        <v>0.88207802180512052</v>
      </c>
      <c r="F88" s="40">
        <f>1-d_m*'Annuities-mthly'!F88</f>
        <v>0.88207802180319128</v>
      </c>
      <c r="G88" s="62">
        <f>1-d_m*'Annuities-mthly'!G88</f>
        <v>0.88207802180319128</v>
      </c>
      <c r="H88" s="40">
        <f>C88-AnnuitiesAnnual!C88</f>
        <v>0.8795429838697687</v>
      </c>
      <c r="I88" s="40">
        <f>D88-AnnuitiesAnnual!D88</f>
        <v>0.88207424975367466</v>
      </c>
      <c r="J88" s="40">
        <f>E88-AnnuitiesAnnual!E88</f>
        <v>0.8820780217644113</v>
      </c>
      <c r="K88" s="40">
        <f>F88-AnnuitiesAnnual!F88</f>
        <v>0.88207802180319128</v>
      </c>
      <c r="L88" s="62">
        <f>G88-AnnuitiesAnnual!G88</f>
        <v>0.88207802180319128</v>
      </c>
    </row>
    <row r="89" spans="1:12">
      <c r="A89" s="11">
        <f t="shared" si="2"/>
        <v>100</v>
      </c>
      <c r="B89" s="47">
        <f>1-d_m*'Annuities-mthly'!B89</f>
        <v>0.89158494229809593</v>
      </c>
      <c r="C89" s="57">
        <f>1-d_m*'Annuities-mthly'!C89</f>
        <v>0.89164318469756843</v>
      </c>
      <c r="D89" s="67">
        <f>1-d_m*'Annuities-mthly'!D89</f>
        <v>0.89158498214827775</v>
      </c>
      <c r="E89" s="68">
        <f>1-d_m*'Annuities-mthly'!E89</f>
        <v>0.89158494229819762</v>
      </c>
      <c r="F89" s="57">
        <f>1-d_m*'Annuities-mthly'!F89</f>
        <v>0.89158494229809593</v>
      </c>
      <c r="G89" s="46">
        <f>1-d_m*'Annuities-mthly'!G89</f>
        <v>0.89158494229809593</v>
      </c>
      <c r="H89" s="57">
        <f>C89-AnnuitiesAnnual!C89</f>
        <v>0.89028745996212788</v>
      </c>
      <c r="I89" s="46">
        <f>D89-AnnuitiesAnnual!D89</f>
        <v>0.89158405454437251</v>
      </c>
      <c r="J89" s="46">
        <f>E89-AnnuitiesAnnual!E89</f>
        <v>0.8915849422958313</v>
      </c>
      <c r="K89" s="46">
        <f>F89-AnnuitiesAnnual!F89</f>
        <v>0.89158494229809593</v>
      </c>
      <c r="L89" s="46">
        <f>G89-AnnuitiesAnnual!G89</f>
        <v>0.89158494229809593</v>
      </c>
    </row>
    <row r="90" spans="1:12">
      <c r="A90" s="3">
        <f t="shared" si="2"/>
        <v>101</v>
      </c>
      <c r="B90" s="66">
        <f>1-d_m*'Annuities-mthly'!B90</f>
        <v>0.90050615076809382</v>
      </c>
    </row>
    <row r="91" spans="1:12">
      <c r="A91" s="3">
        <f t="shared" si="2"/>
        <v>102</v>
      </c>
      <c r="B91" s="66">
        <f>1-d_m*'Annuities-mthly'!B91</f>
        <v>0.90885160052523106</v>
      </c>
    </row>
    <row r="92" spans="1:12">
      <c r="A92" s="3">
        <f t="shared" si="2"/>
        <v>103</v>
      </c>
      <c r="B92" s="66">
        <f>1-d_m*'Annuities-mthly'!B92</f>
        <v>0.91663466272873995</v>
      </c>
    </row>
    <row r="93" spans="1:12">
      <c r="A93" s="3">
        <f t="shared" si="2"/>
        <v>104</v>
      </c>
      <c r="B93" s="66">
        <f>1-d_m*'Annuities-mthly'!B93</f>
        <v>0.92387176692865225</v>
      </c>
    </row>
    <row r="94" spans="1:12">
      <c r="A94" s="3">
        <f t="shared" si="2"/>
        <v>105</v>
      </c>
      <c r="B94" s="66">
        <f>1-d_m*'Annuities-mthly'!B94</f>
        <v>0.93058202060421968</v>
      </c>
    </row>
    <row r="95" spans="1:12">
      <c r="A95" s="3">
        <f t="shared" si="2"/>
        <v>106</v>
      </c>
      <c r="B95" s="66">
        <f>1-d_m*'Annuities-mthly'!B95</f>
        <v>0.93678682321815976</v>
      </c>
    </row>
    <row r="96" spans="1:12">
      <c r="A96" s="3">
        <f t="shared" si="2"/>
        <v>107</v>
      </c>
      <c r="B96" s="66">
        <f>1-d_m*'Annuities-mthly'!B96</f>
        <v>0.9425094911744839</v>
      </c>
    </row>
    <row r="97" spans="1:2">
      <c r="A97" s="3">
        <f t="shared" si="2"/>
        <v>108</v>
      </c>
      <c r="B97" s="66">
        <f>1-d_m*'Annuities-mthly'!B97</f>
        <v>0.94777491079291376</v>
      </c>
    </row>
    <row r="98" spans="1:2">
      <c r="A98" s="3">
        <f t="shared" si="2"/>
        <v>109</v>
      </c>
      <c r="B98" s="66">
        <f>1-d_m*'Annuities-mthly'!B98</f>
        <v>0.95260923711645984</v>
      </c>
    </row>
    <row r="99" spans="1:2">
      <c r="A99" s="3">
        <f t="shared" si="2"/>
        <v>110</v>
      </c>
      <c r="B99" s="66">
        <f>1-d_m*'Annuities-mthly'!B99</f>
        <v>0.95703965712958439</v>
      </c>
    </row>
    <row r="100" spans="1:2">
      <c r="A100" s="3">
        <f t="shared" si="2"/>
        <v>111</v>
      </c>
      <c r="B100" s="66">
        <f>1-d_m*'Annuities-mthly'!B100</f>
        <v>0.96109423673921979</v>
      </c>
    </row>
    <row r="101" spans="1:2">
      <c r="A101" s="3">
        <f t="shared" si="2"/>
        <v>112</v>
      </c>
      <c r="B101" s="66">
        <f>1-d_m*'Annuities-mthly'!B101</f>
        <v>0.96480187136619888</v>
      </c>
    </row>
    <row r="102" spans="1:2">
      <c r="A102" s="3">
        <f t="shared" si="2"/>
        <v>113</v>
      </c>
      <c r="B102" s="66">
        <f>1-d_m*'Annuities-mthly'!B102</f>
        <v>0.96819235948326621</v>
      </c>
    </row>
    <row r="103" spans="1:2">
      <c r="A103" s="3">
        <f t="shared" si="2"/>
        <v>114</v>
      </c>
      <c r="B103" s="66">
        <f>1-d_m*'Annuities-mthly'!B103</f>
        <v>0.97129661553236291</v>
      </c>
    </row>
    <row r="104" spans="1:2">
      <c r="A104" s="3">
        <f t="shared" si="2"/>
        <v>115</v>
      </c>
      <c r="B104" s="66">
        <f>1-d_m*'Annuities-mthly'!B104</f>
        <v>0.97414703112372769</v>
      </c>
    </row>
    <row r="105" spans="1:2">
      <c r="A105" s="3">
        <f t="shared" ref="A105:A119" si="3">x</f>
        <v>116</v>
      </c>
      <c r="B105" s="66">
        <f>1-d_m*'Annuities-mthly'!B105</f>
        <v>0.97677797822332757</v>
      </c>
    </row>
    <row r="106" spans="1:2">
      <c r="A106" s="3">
        <f t="shared" si="3"/>
        <v>117</v>
      </c>
      <c r="B106" s="66">
        <f>1-d_m*'Annuities-mthly'!B106</f>
        <v>0.97922642200702292</v>
      </c>
    </row>
    <row r="107" spans="1:2">
      <c r="A107" s="3">
        <f t="shared" si="3"/>
        <v>118</v>
      </c>
      <c r="B107" s="66">
        <f>1-d_m*'Annuities-mthly'!B107</f>
        <v>0.98153257279114103</v>
      </c>
    </row>
    <row r="108" spans="1:2">
      <c r="A108" s="3">
        <f t="shared" si="3"/>
        <v>119</v>
      </c>
      <c r="B108" s="66">
        <f>1-d_m*'Annuities-mthly'!B108</f>
        <v>0.98374045979908042</v>
      </c>
    </row>
    <row r="109" spans="1:2">
      <c r="A109" s="3">
        <f t="shared" si="3"/>
        <v>120</v>
      </c>
      <c r="B109" s="66">
        <f>1-d_m*'Annuities-mthly'!B109</f>
        <v>0.98589826808647363</v>
      </c>
    </row>
    <row r="110" spans="1:2">
      <c r="A110" s="3">
        <f t="shared" si="3"/>
        <v>121</v>
      </c>
      <c r="B110" s="66">
        <f>1-d_m*'Annuities-mthly'!B110</f>
        <v>0.98805826931527363</v>
      </c>
    </row>
    <row r="111" spans="1:2">
      <c r="A111" s="3">
        <f t="shared" si="3"/>
        <v>122</v>
      </c>
      <c r="B111" s="66">
        <f>1-d_m*'Annuities-mthly'!B111</f>
        <v>0.99027622886918354</v>
      </c>
    </row>
    <row r="112" spans="1:2">
      <c r="A112" s="3">
        <f t="shared" si="3"/>
        <v>123</v>
      </c>
      <c r="B112" s="66">
        <f>1-d_m*'Annuities-mthly'!B112</f>
        <v>0.99261030450359511</v>
      </c>
    </row>
    <row r="113" spans="1:2">
      <c r="A113" s="3">
        <f t="shared" si="3"/>
        <v>124</v>
      </c>
      <c r="B113" s="66">
        <f>1-d_m*'Annuities-mthly'!B113</f>
        <v>0.9951196434579046</v>
      </c>
    </row>
    <row r="114" spans="1:2">
      <c r="A114" s="3">
        <f t="shared" si="3"/>
        <v>125</v>
      </c>
      <c r="B114" s="66">
        <f>1-d_m*'Annuities-mthly'!B114</f>
        <v>0.99786306053804807</v>
      </c>
    </row>
    <row r="115" spans="1:2">
      <c r="A115" s="3">
        <f t="shared" si="3"/>
        <v>126</v>
      </c>
      <c r="B115" s="66">
        <f>1-d_m*'Annuities-mthly'!B115</f>
        <v>1.0008982381539049</v>
      </c>
    </row>
    <row r="116" spans="1:2">
      <c r="A116" s="3">
        <f t="shared" si="3"/>
        <v>127</v>
      </c>
      <c r="B116" s="66">
        <f>1-d_m*'Annuities-mthly'!B116</f>
        <v>1.0042817700915034</v>
      </c>
    </row>
    <row r="117" spans="1:2">
      <c r="A117" s="3">
        <f t="shared" si="3"/>
        <v>128</v>
      </c>
      <c r="B117" s="66">
        <f>1-d_m*'Annuities-mthly'!B117</f>
        <v>1.008070110970736</v>
      </c>
    </row>
    <row r="118" spans="1:2">
      <c r="A118" s="3">
        <f t="shared" si="3"/>
        <v>129</v>
      </c>
      <c r="B118" s="66">
        <f>1-d_m*'Annuities-mthly'!B118</f>
        <v>1.0123212188743582</v>
      </c>
    </row>
    <row r="119" spans="1:2">
      <c r="A119" s="3">
        <f t="shared" si="3"/>
        <v>130</v>
      </c>
      <c r="B119" s="66">
        <f>1-d_m*'Annuities-mthly'!B119</f>
        <v>1.0170970477790233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19"/>
  <sheetViews>
    <sheetView zoomScale="80" zoomScaleNormal="80" zoomScalePage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8" sqref="A8:L8"/>
    </sheetView>
  </sheetViews>
  <sheetFormatPr baseColWidth="10" defaultColWidth="11.1640625" defaultRowHeight="15"/>
  <cols>
    <col min="1" max="1" width="11.1640625" style="38"/>
    <col min="2" max="2" width="21.1640625" style="38" bestFit="1" customWidth="1"/>
    <col min="3" max="12" width="15" style="38" customWidth="1"/>
    <col min="13" max="16384" width="11.1640625" style="38"/>
  </cols>
  <sheetData>
    <row r="1" spans="1:12" ht="16">
      <c r="A1" s="1" t="s">
        <v>78</v>
      </c>
      <c r="D1" s="38" t="s">
        <v>18</v>
      </c>
    </row>
    <row r="2" spans="1:12" ht="19">
      <c r="A2" s="82" t="s">
        <v>79</v>
      </c>
      <c r="D2" s="49">
        <f>i</f>
        <v>0.05</v>
      </c>
    </row>
    <row r="3" spans="1:12">
      <c r="A3" s="3"/>
    </row>
    <row r="4" spans="1:12">
      <c r="A4" s="3"/>
    </row>
    <row r="5" spans="1:12">
      <c r="A5" s="3"/>
    </row>
    <row r="6" spans="1:12">
      <c r="A6" s="3"/>
    </row>
    <row r="7" spans="1:12">
      <c r="A7" s="32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2" s="39" customFormat="1" ht="30.5" customHeight="1">
      <c r="A8" s="74" t="s">
        <v>4</v>
      </c>
      <c r="B8" s="75" t="s">
        <v>30</v>
      </c>
      <c r="C8" s="75" t="s">
        <v>66</v>
      </c>
      <c r="D8" s="75" t="s">
        <v>67</v>
      </c>
      <c r="E8" s="75" t="s">
        <v>68</v>
      </c>
      <c r="F8" s="75" t="s">
        <v>69</v>
      </c>
      <c r="G8" s="75" t="s">
        <v>70</v>
      </c>
      <c r="H8" s="75" t="s">
        <v>71</v>
      </c>
      <c r="I8" s="75" t="s">
        <v>72</v>
      </c>
      <c r="J8" s="75" t="s">
        <v>73</v>
      </c>
      <c r="K8" s="75" t="s">
        <v>74</v>
      </c>
      <c r="L8" s="75" t="s">
        <v>75</v>
      </c>
    </row>
    <row r="9" spans="1:12">
      <c r="A9" s="11">
        <f t="shared" ref="A9:A40" si="0">x</f>
        <v>20</v>
      </c>
      <c r="B9" s="47">
        <f>1-delta*'Annuities-csly'!B9</f>
        <v>5.0430832241105228E-2</v>
      </c>
      <c r="C9" s="46">
        <f>1-delta*'Annuities-csly'!C9</f>
        <v>0.61437806796314631</v>
      </c>
      <c r="D9" s="46">
        <f>1-delta*'Annuities-csly'!D9</f>
        <v>0.49154263464858461</v>
      </c>
      <c r="E9" s="46">
        <f>1-delta*'Annuities-csly'!E9</f>
        <v>0.39529494809458476</v>
      </c>
      <c r="F9" s="46">
        <f>1-delta*'Annuities-csly'!F9</f>
        <v>0.31981310686177378</v>
      </c>
      <c r="G9" s="46">
        <f>1-delta*'Annuities-csly'!G9</f>
        <v>0.26052369705162259</v>
      </c>
      <c r="H9" s="46">
        <f>C9-AnnuitiesAnnual!C9</f>
        <v>2.1390325427178558E-3</v>
      </c>
      <c r="I9" s="46">
        <f>D9-AnnuitiesAnnual!D9</f>
        <v>1.2657648054498094E-2</v>
      </c>
      <c r="J9" s="46">
        <f>E9-AnnuitiesAnnual!E9</f>
        <v>2.0899507764206571E-2</v>
      </c>
      <c r="K9" s="46">
        <f>F9-AnnuitiesAnnual!F9</f>
        <v>2.7363151393939578E-2</v>
      </c>
      <c r="L9" s="46">
        <f>G9-AnnuitiesAnnual!G9</f>
        <v>3.2440208468475368E-2</v>
      </c>
    </row>
    <row r="10" spans="1:12">
      <c r="A10" s="3">
        <f t="shared" si="0"/>
        <v>21</v>
      </c>
      <c r="B10" s="41">
        <f>1-delta*'Annuities-csly'!B10</f>
        <v>5.2709716783266747E-2</v>
      </c>
      <c r="C10" s="40">
        <f>1-delta*'Annuities-csly'!C10</f>
        <v>0.61438734016043761</v>
      </c>
      <c r="D10" s="40">
        <f>1-delta*'Annuities-csly'!D10</f>
        <v>0.49201294714134047</v>
      </c>
      <c r="E10" s="40">
        <f>1-delta*'Annuities-csly'!E10</f>
        <v>0.39611316042726519</v>
      </c>
      <c r="F10" s="40">
        <f>1-delta*'Annuities-csly'!F10</f>
        <v>0.3208855649438378</v>
      </c>
      <c r="G10" s="40">
        <f>1-delta*'Annuities-csly'!G10</f>
        <v>0.26177012644464004</v>
      </c>
      <c r="H10" s="40">
        <f>C10-AnnuitiesAnnual!C10</f>
        <v>2.1886043142825828E-3</v>
      </c>
      <c r="I10" s="40">
        <f>D10-AnnuitiesAnnual!D10</f>
        <v>1.3195791027309112E-2</v>
      </c>
      <c r="J10" s="40">
        <f>E10-AnnuitiesAnnual!E10</f>
        <v>2.1821671263025644E-2</v>
      </c>
      <c r="K10" s="40">
        <f>F10-AnnuitiesAnnual!F10</f>
        <v>2.8588153768306701E-2</v>
      </c>
      <c r="L10" s="40">
        <f>G10-AnnuitiesAnnual!G10</f>
        <v>3.3905399093328015E-2</v>
      </c>
    </row>
    <row r="11" spans="1:12">
      <c r="A11" s="3">
        <f t="shared" si="0"/>
        <v>22</v>
      </c>
      <c r="B11" s="41">
        <f>1-delta*'Annuities-csly'!B11</f>
        <v>5.5099577218903906E-2</v>
      </c>
      <c r="C11" s="40">
        <f>1-delta*'Annuities-csly'!C11</f>
        <v>0.61439776168941007</v>
      </c>
      <c r="D11" s="40">
        <f>1-delta*'Annuities-csly'!D11</f>
        <v>0.49250450270647361</v>
      </c>
      <c r="E11" s="40">
        <f>1-delta*'Annuities-csly'!E11</f>
        <v>0.39696683817374523</v>
      </c>
      <c r="F11" s="40">
        <f>1-delta*'Annuities-csly'!F11</f>
        <v>0.32200253991249228</v>
      </c>
      <c r="G11" s="40">
        <f>1-delta*'Annuities-csly'!G11</f>
        <v>0.26306531765486985</v>
      </c>
      <c r="H11" s="40">
        <f>C11-AnnuitiesAnnual!C11</f>
        <v>2.2443193983107124E-3</v>
      </c>
      <c r="I11" s="40">
        <f>D11-AnnuitiesAnnual!D11</f>
        <v>1.3763576583518178E-2</v>
      </c>
      <c r="J11" s="40">
        <f>E11-AnnuitiesAnnual!E11</f>
        <v>2.2792155668278358E-2</v>
      </c>
      <c r="K11" s="40">
        <f>F11-AnnuitiesAnnual!F11</f>
        <v>2.9876493543770422E-2</v>
      </c>
      <c r="L11" s="40">
        <f>G11-AnnuitiesAnnual!G11</f>
        <v>3.5446227478461018E-2</v>
      </c>
    </row>
    <row r="12" spans="1:12">
      <c r="A12" s="3">
        <f t="shared" si="0"/>
        <v>23</v>
      </c>
      <c r="B12" s="41">
        <f>1-delta*'Annuities-csly'!B12</f>
        <v>5.7605568874922741E-2</v>
      </c>
      <c r="C12" s="40">
        <f>1-delta*'Annuities-csly'!C12</f>
        <v>0.61440947495639464</v>
      </c>
      <c r="D12" s="40">
        <f>1-delta*'Annuities-csly'!D12</f>
        <v>0.49301810444780769</v>
      </c>
      <c r="E12" s="40">
        <f>1-delta*'Annuities-csly'!E12</f>
        <v>0.3978571337263731</v>
      </c>
      <c r="F12" s="40">
        <f>1-delta*'Annuities-csly'!F12</f>
        <v>0.32316523013855247</v>
      </c>
      <c r="G12" s="40">
        <f>1-delta*'Annuities-csly'!G12</f>
        <v>0.26441020625070444</v>
      </c>
      <c r="H12" s="40">
        <f>C12-AnnuitiesAnnual!C12</f>
        <v>2.3069386210866627E-3</v>
      </c>
      <c r="I12" s="40">
        <f>D12-AnnuitiesAnnual!D12</f>
        <v>1.4362846348103531E-2</v>
      </c>
      <c r="J12" s="40">
        <f>E12-AnnuitiesAnnual!E12</f>
        <v>2.3813698393223282E-2</v>
      </c>
      <c r="K12" s="40">
        <f>F12-AnnuitiesAnnual!F12</f>
        <v>3.1231677890755316E-2</v>
      </c>
      <c r="L12" s="40">
        <f>G12-AnnuitiesAnnual!G12</f>
        <v>3.7066896189410614E-2</v>
      </c>
    </row>
    <row r="13" spans="1:12">
      <c r="A13" s="3">
        <f t="shared" si="0"/>
        <v>24</v>
      </c>
      <c r="B13" s="41">
        <f>1-delta*'Annuities-csly'!B13</f>
        <v>6.0233056601372459E-2</v>
      </c>
      <c r="C13" s="40">
        <f>1-delta*'Annuities-csly'!C13</f>
        <v>0.61442263999693902</v>
      </c>
      <c r="D13" s="40">
        <f>1-delta*'Annuities-csly'!D13</f>
        <v>0.49355456861961045</v>
      </c>
      <c r="E13" s="40">
        <f>1-delta*'Annuities-csly'!E13</f>
        <v>0.39878519184024974</v>
      </c>
      <c r="F13" s="40">
        <f>1-delta*'Annuities-csly'!F13</f>
        <v>0.3243747878898281</v>
      </c>
      <c r="G13" s="40">
        <f>1-delta*'Annuities-csly'!G13</f>
        <v>0.2658056255415</v>
      </c>
      <c r="H13" s="40">
        <f>C13-AnnuitiesAnnual!C13</f>
        <v>2.3773169027435648E-3</v>
      </c>
      <c r="I13" s="40">
        <f>D13-AnnuitiesAnnual!D13</f>
        <v>1.4995583079158936E-2</v>
      </c>
      <c r="J13" s="40">
        <f>E13-AnnuitiesAnnual!E13</f>
        <v>2.4889223375956893E-2</v>
      </c>
      <c r="K13" s="40">
        <f>F13-AnnuitiesAnnual!F13</f>
        <v>3.2657447627751413E-2</v>
      </c>
      <c r="L13" s="40">
        <f>G13-AnnuitiesAnnual!G13</f>
        <v>3.8771893501002186E-2</v>
      </c>
    </row>
    <row r="14" spans="1:12">
      <c r="A14" s="3">
        <f t="shared" si="0"/>
        <v>25</v>
      </c>
      <c r="B14" s="41">
        <f>1-delta*'Annuities-csly'!B14</f>
        <v>6.2987619614147672E-2</v>
      </c>
      <c r="C14" s="40">
        <f>1-delta*'Annuities-csly'!C14</f>
        <v>0.61443743665415029</v>
      </c>
      <c r="D14" s="40">
        <f>1-delta*'Annuities-csly'!D14</f>
        <v>0.49411472288622948</v>
      </c>
      <c r="E14" s="40">
        <f>1-delta*'Annuities-csly'!E14</f>
        <v>0.39975214335310416</v>
      </c>
      <c r="F14" s="40">
        <f>1-delta*'Annuities-csly'!F14</f>
        <v>0.32563230794227249</v>
      </c>
      <c r="G14" s="40">
        <f>1-delta*'Annuities-csly'!G14</f>
        <v>0.26725229025573383</v>
      </c>
      <c r="H14" s="40">
        <f>C14-AnnuitiesAnnual!C14</f>
        <v>2.4564148594768964E-3</v>
      </c>
      <c r="I14" s="40">
        <f>D14-AnnuitiesAnnual!D14</f>
        <v>1.5663924588681044E-2</v>
      </c>
      <c r="J14" s="40">
        <f>E14-AnnuitiesAnnual!E14</f>
        <v>2.6021858250819097E-2</v>
      </c>
      <c r="K14" s="40">
        <f>F14-AnnuitiesAnnual!F14</f>
        <v>3.4157798811499496E-2</v>
      </c>
      <c r="L14" s="40">
        <f>G14-AnnuitiesAnnual!G14</f>
        <v>4.0566020729376845E-2</v>
      </c>
    </row>
    <row r="15" spans="1:12">
      <c r="A15" s="3">
        <f t="shared" si="0"/>
        <v>26</v>
      </c>
      <c r="B15" s="41">
        <f>1-delta*'Annuities-csly'!B15</f>
        <v>6.5875055954812578E-2</v>
      </c>
      <c r="C15" s="40">
        <f>1-delta*'Annuities-csly'!C15</f>
        <v>0.6144540670251355</v>
      </c>
      <c r="D15" s="40">
        <f>1-delta*'Annuities-csly'!D15</f>
        <v>0.49469940436403625</v>
      </c>
      <c r="E15" s="40">
        <f>1-delta*'Annuities-csly'!E15</f>
        <v>0.40075909825278977</v>
      </c>
      <c r="F15" s="40">
        <f>1-delta*'Annuities-csly'!F15</f>
        <v>0.32693881524588964</v>
      </c>
      <c r="G15" s="40">
        <f>1-delta*'Annuities-csly'!G15</f>
        <v>0.26875077940679115</v>
      </c>
      <c r="H15" s="40">
        <f>C15-AnnuitiesAnnual!C15</f>
        <v>2.5453118272300568E-3</v>
      </c>
      <c r="I15" s="40">
        <f>D15-AnnuitiesAnnual!D15</f>
        <v>1.6370179332852175E-2</v>
      </c>
      <c r="J15" s="40">
        <f>E15-AnnuitiesAnnual!E15</f>
        <v>2.7214953611920167E-2</v>
      </c>
      <c r="K15" s="40">
        <f>F15-AnnuitiesAnnual!F15</f>
        <v>3.5737007026124534E-2</v>
      </c>
      <c r="L15" s="40">
        <f>G15-AnnuitiesAnnual!G15</f>
        <v>4.2454423016551973E-2</v>
      </c>
    </row>
    <row r="16" spans="1:12">
      <c r="A16" s="3">
        <f t="shared" si="0"/>
        <v>27</v>
      </c>
      <c r="B16" s="41">
        <f>1-delta*'Annuities-csly'!B16</f>
        <v>6.8901386484210403E-2</v>
      </c>
      <c r="C16" s="40">
        <f>1-delta*'Annuities-csly'!C16</f>
        <v>0.61447275820824898</v>
      </c>
      <c r="D16" s="40">
        <f>1-delta*'Annuities-csly'!D16</f>
        <v>0.49530945744676058</v>
      </c>
      <c r="E16" s="40">
        <f>1-delta*'Annuities-csly'!E16</f>
        <v>0.40180713808642698</v>
      </c>
      <c r="F16" s="40">
        <f>1-delta*'Annuities-csly'!F16</f>
        <v>0.32829525168767781</v>
      </c>
      <c r="G16" s="40">
        <f>1-delta*'Annuities-csly'!G16</f>
        <v>0.27030151856821216</v>
      </c>
      <c r="H16" s="40">
        <f>C16-AnnuitiesAnnual!C16</f>
        <v>2.6452204785879507E-3</v>
      </c>
      <c r="I16" s="40">
        <f>D16-AnnuitiesAnnual!D16</f>
        <v>1.7116843892553801E-2</v>
      </c>
      <c r="J16" s="40">
        <f>E16-AnnuitiesAnnual!E16</f>
        <v>2.8472104660493491E-2</v>
      </c>
      <c r="K16" s="40">
        <f>F16-AnnuitiesAnnual!F16</f>
        <v>3.7399654750283895E-2</v>
      </c>
      <c r="L16" s="40">
        <f>G16-AnnuitiesAnnual!G16</f>
        <v>4.4442624026158173E-2</v>
      </c>
    </row>
    <row r="17" spans="1:12">
      <c r="A17" s="3">
        <f t="shared" si="0"/>
        <v>28</v>
      </c>
      <c r="B17" s="41">
        <f>1-delta*'Annuities-csly'!B17</f>
        <v>7.2072858316671207E-2</v>
      </c>
      <c r="C17" s="40">
        <f>1-delta*'Annuities-csly'!C17</f>
        <v>0.61449376538777478</v>
      </c>
      <c r="D17" s="40">
        <f>1-delta*'Annuities-csly'!D17</f>
        <v>0.49594573142138254</v>
      </c>
      <c r="E17" s="40">
        <f>1-delta*'Annuities-csly'!E17</f>
        <v>0.40289730771978405</v>
      </c>
      <c r="F17" s="40">
        <f>1-delta*'Annuities-csly'!F17</f>
        <v>0.32970246203097409</v>
      </c>
      <c r="G17" s="40">
        <f>1-delta*'Annuities-csly'!G17</f>
        <v>0.2719047618707553</v>
      </c>
      <c r="H17" s="40">
        <f>C17-AnnuitiesAnnual!C17</f>
        <v>2.7575032247278974E-3</v>
      </c>
      <c r="I17" s="40">
        <f>D17-AnnuitiesAnnual!D17</f>
        <v>1.7906622594411503E-2</v>
      </c>
      <c r="J17" s="40">
        <f>E17-AnnuitiesAnnual!E17</f>
        <v>2.9797175568204604E-2</v>
      </c>
      <c r="K17" s="40">
        <f>F17-AnnuitiesAnnual!F17</f>
        <v>3.9150662230832134E-2</v>
      </c>
      <c r="L17" s="40">
        <f>G17-AnnuitiesAnnual!G17</f>
        <v>4.653656505625195E-2</v>
      </c>
    </row>
    <row r="18" spans="1:12">
      <c r="A18" s="3">
        <f t="shared" si="0"/>
        <v>29</v>
      </c>
      <c r="B18" s="41">
        <f>1-delta*'Annuities-csly'!B18</f>
        <v>7.5395947590964685E-2</v>
      </c>
      <c r="C18" s="40">
        <f>1-delta*'Annuities-csly'!C18</f>
        <v>0.61451737529704176</v>
      </c>
      <c r="D18" s="40">
        <f>1-delta*'Annuities-csly'!D18</f>
        <v>0.49660907788956432</v>
      </c>
      <c r="E18" s="40">
        <f>1-delta*'Annuities-csly'!E18</f>
        <v>0.40403060647444422</v>
      </c>
      <c r="F18" s="40">
        <f>1-delta*'Annuities-csly'!F18</f>
        <v>0.3311611791577348</v>
      </c>
      <c r="G18" s="40">
        <f>1-delta*'Annuities-csly'!G18</f>
        <v>0.27356057414592883</v>
      </c>
      <c r="H18" s="40">
        <f>C18-AnnuitiesAnnual!C18</f>
        <v>2.8836906165716769E-3</v>
      </c>
      <c r="I18" s="40">
        <f>D18-AnnuitiesAnnual!D18</f>
        <v>1.874244955591281E-2</v>
      </c>
      <c r="J18" s="40">
        <f>E18-AnnuitiesAnnual!E18</f>
        <v>3.1194326933729921E-2</v>
      </c>
      <c r="K18" s="40">
        <f>F18-AnnuitiesAnnual!F18</f>
        <v>4.0995322345188157E-2</v>
      </c>
      <c r="L18" s="40">
        <f>G18-AnnuitiesAnnual!G18</f>
        <v>4.8742649121399445E-2</v>
      </c>
    </row>
    <row r="19" spans="1:12">
      <c r="A19" s="11">
        <f t="shared" si="0"/>
        <v>30</v>
      </c>
      <c r="B19" s="47">
        <f>1-delta*'Annuities-csly'!B19</f>
        <v>7.8877361462627138E-2</v>
      </c>
      <c r="C19" s="46">
        <f>1-delta*'Annuities-csly'!C19</f>
        <v>0.61454391010582765</v>
      </c>
      <c r="D19" s="46">
        <f>1-delta*'Annuities-csly'!D19</f>
        <v>0.4973003480195004</v>
      </c>
      <c r="E19" s="46">
        <f>1-delta*'Annuities-csly'!E19</f>
        <v>0.4052079786945646</v>
      </c>
      <c r="F19" s="46">
        <f>1-delta*'Annuities-csly'!F19</f>
        <v>0.33267200879952996</v>
      </c>
      <c r="G19" s="46">
        <f>1-delta*'Annuities-csly'!G19</f>
        <v>0.27526881377861434</v>
      </c>
      <c r="H19" s="46">
        <f>C19-AnnuitiesAnnual!C19</f>
        <v>3.0255019839436903E-3</v>
      </c>
      <c r="I19" s="46">
        <f>D19-AnnuitiesAnnual!D19</f>
        <v>1.9627513475379998E-2</v>
      </c>
      <c r="J19" s="46">
        <f>E19-AnnuitiesAnnual!E19</f>
        <v>3.2668046760102265E-2</v>
      </c>
      <c r="K19" s="46">
        <f>F19-AnnuitiesAnnual!F19</f>
        <v>4.2939339991991121E-2</v>
      </c>
      <c r="L19" s="46">
        <f>G19-AnnuitiesAnnual!G19</f>
        <v>5.1067790598777585E-2</v>
      </c>
    </row>
    <row r="20" spans="1:12">
      <c r="A20" s="3">
        <f t="shared" si="0"/>
        <v>31</v>
      </c>
      <c r="B20" s="41">
        <f>1-delta*'Annuities-csly'!B20</f>
        <v>8.2524039189914244E-2</v>
      </c>
      <c r="C20" s="40">
        <f>1-delta*'Annuities-csly'!C20</f>
        <v>0.61457373178331154</v>
      </c>
      <c r="D20" s="40">
        <f>1-delta*'Annuities-csly'!D20</f>
        <v>0.49802038966542905</v>
      </c>
      <c r="E20" s="40">
        <f>1-delta*'Annuities-csly'!E20</f>
        <v>0.40643030382567169</v>
      </c>
      <c r="F20" s="40">
        <f>1-delta*'Annuities-csly'!F20</f>
        <v>0.33423541401670498</v>
      </c>
      <c r="G20" s="40">
        <f>1-delta*'Annuities-csly'!G20</f>
        <v>0.2770291169994441</v>
      </c>
      <c r="H20" s="40">
        <f>C20-AnnuitiesAnnual!C20</f>
        <v>3.1848685787678743E-3</v>
      </c>
      <c r="I20" s="40">
        <f>D20-AnnuitiesAnnual!D20</f>
        <v>2.0565285529138999E-2</v>
      </c>
      <c r="J20" s="40">
        <f>E20-AnnuitiesAnnual!E20</f>
        <v>3.4223185435649006E-2</v>
      </c>
      <c r="K20" s="40">
        <f>F20-AnnuitiesAnnual!F20</f>
        <v>4.4988876609882822E-2</v>
      </c>
      <c r="L20" s="40">
        <f>G20-AnnuitiesAnnual!G20</f>
        <v>5.3519471068007807E-2</v>
      </c>
    </row>
    <row r="21" spans="1:12">
      <c r="A21" s="3">
        <f t="shared" si="0"/>
        <v>32</v>
      </c>
      <c r="B21" s="41">
        <f>1-delta*'Annuities-csly'!B21</f>
        <v>8.6343152172390858E-2</v>
      </c>
      <c r="C21" s="40">
        <f>1-delta*'Annuities-csly'!C21</f>
        <v>0.61460724699384195</v>
      </c>
      <c r="D21" s="40">
        <f>1-delta*'Annuities-csly'!D21</f>
        <v>0.49877004440737638</v>
      </c>
      <c r="E21" s="40">
        <f>1-delta*'Annuities-csly'!E21</f>
        <v>0.40769838612616349</v>
      </c>
      <c r="F21" s="40">
        <f>1-delta*'Annuities-csly'!F21</f>
        <v>0.33585169977589058</v>
      </c>
      <c r="G21" s="40">
        <f>1-delta*'Annuities-csly'!G21</f>
        <v>0.27884088455044787</v>
      </c>
      <c r="H21" s="40">
        <f>C21-AnnuitiesAnnual!C21</f>
        <v>3.3639595183231341E-3</v>
      </c>
      <c r="I21" s="40">
        <f>D21-AnnuitiesAnnual!D21</f>
        <v>2.1559550784429171E-2</v>
      </c>
      <c r="J21" s="40">
        <f>E21-AnnuitiesAnnual!E21</f>
        <v>3.5864995261772281E-2</v>
      </c>
      <c r="K21" s="40">
        <f>F21-AnnuitiesAnnual!F21</f>
        <v>4.7150600485861338E-2</v>
      </c>
      <c r="L21" s="40">
        <f>G21-AnnuitiesAnnual!G21</f>
        <v>5.6105801996492899E-2</v>
      </c>
    </row>
    <row r="22" spans="1:12">
      <c r="A22" s="3">
        <f t="shared" si="0"/>
        <v>33</v>
      </c>
      <c r="B22" s="41">
        <f>1-delta*'Annuities-csly'!B22</f>
        <v>9.0342102787078882E-2</v>
      </c>
      <c r="C22" s="40">
        <f>1-delta*'Annuities-csly'!C22</f>
        <v>0.61464491258943643</v>
      </c>
      <c r="D22" s="40">
        <f>1-delta*'Annuities-csly'!D22</f>
        <v>0.49955014458248115</v>
      </c>
      <c r="E22" s="40">
        <f>1-delta*'Annuities-csly'!E22</f>
        <v>0.40901294417944245</v>
      </c>
      <c r="F22" s="40">
        <f>1-delta*'Annuities-csly'!F22</f>
        <v>0.33752099808684399</v>
      </c>
      <c r="G22" s="40">
        <f>1-delta*'Annuities-csly'!G22</f>
        <v>0.28070327190009536</v>
      </c>
      <c r="H22" s="40">
        <f>C22-AnnuitiesAnnual!C22</f>
        <v>3.5652108574870667E-3</v>
      </c>
      <c r="I22" s="40">
        <f>D22-AnnuitiesAnnual!D22</f>
        <v>2.261444358764525E-2</v>
      </c>
      <c r="J22" s="40">
        <f>E22-AnnuitiesAnnual!E22</f>
        <v>3.7599175136087459E-2</v>
      </c>
      <c r="K22" s="40">
        <f>F22-AnnuitiesAnnual!F22</f>
        <v>4.9431743575406528E-2</v>
      </c>
      <c r="L22" s="40">
        <f>G22-AnnuitiesAnnual!G22</f>
        <v>5.8835594923926288E-2</v>
      </c>
    </row>
    <row r="23" spans="1:12">
      <c r="A23" s="3">
        <f t="shared" si="0"/>
        <v>34</v>
      </c>
      <c r="B23" s="41">
        <f>1-delta*'Annuities-csly'!B23</f>
        <v>9.4528521852171199E-2</v>
      </c>
      <c r="C23" s="40">
        <f>1-delta*'Annuities-csly'!C23</f>
        <v>0.61468724177029543</v>
      </c>
      <c r="D23" s="40">
        <f>1-delta*'Annuities-csly'!D23</f>
        <v>0.50036151040212085</v>
      </c>
      <c r="E23" s="40">
        <f>1-delta*'Annuities-csly'!E23</f>
        <v>0.41037460043244289</v>
      </c>
      <c r="F23" s="40">
        <f>1-delta*'Annuities-csly'!F23</f>
        <v>0.33924325429370628</v>
      </c>
      <c r="G23" s="40">
        <f>1-delta*'Annuities-csly'!G23</f>
        <v>0.28261518447122924</v>
      </c>
      <c r="H23" s="40">
        <f>C23-AnnuitiesAnnual!C23</f>
        <v>3.7913581549097186E-3</v>
      </c>
      <c r="I23" s="40">
        <f>D23-AnnuitiesAnnual!D23</f>
        <v>2.3734487443593077E-2</v>
      </c>
      <c r="J23" s="40">
        <f>E23-AnnuitiesAnnual!E23</f>
        <v>3.9431921068880882E-2</v>
      </c>
      <c r="K23" s="40">
        <f>F23-AnnuitiesAnnual!F23</f>
        <v>5.1840165613186495E-2</v>
      </c>
      <c r="L23" s="40">
        <f>G23-AnnuitiesAnnual!G23</f>
        <v>6.1718439771795031E-2</v>
      </c>
    </row>
    <row r="24" spans="1:12">
      <c r="A24" s="3">
        <f t="shared" si="0"/>
        <v>35</v>
      </c>
      <c r="B24" s="41">
        <f>1-delta*'Annuities-csly'!B24</f>
        <v>9.8910264532646952E-2</v>
      </c>
      <c r="C24" s="40">
        <f>1-delta*'Annuities-csly'!C24</f>
        <v>0.61473481099273941</v>
      </c>
      <c r="D24" s="40">
        <f>1-delta*'Annuities-csly'!D24</f>
        <v>0.50120494727667542</v>
      </c>
      <c r="E24" s="40">
        <f>1-delta*'Annuities-csly'!E24</f>
        <v>0.41178387105656333</v>
      </c>
      <c r="F24" s="40">
        <f>1-delta*'Annuities-csly'!F24</f>
        <v>0.34101821527680032</v>
      </c>
      <c r="G24" s="40">
        <f>1-delta*'Annuities-csly'!G24</f>
        <v>0.28457527968213625</v>
      </c>
      <c r="H24" s="40">
        <f>C24-AnnuitiesAnnual!C24</f>
        <v>4.0454729372927378E-3</v>
      </c>
      <c r="I24" s="40">
        <f>D24-AnnuitiesAnnual!D24</f>
        <v>2.4924639962560724E-2</v>
      </c>
      <c r="J24" s="40">
        <f>E24-AnnuitiesAnnual!E24</f>
        <v>4.1369983283401579E-2</v>
      </c>
      <c r="K24" s="40">
        <f>F24-AnnuitiesAnnual!F24</f>
        <v>5.438442634107632E-2</v>
      </c>
      <c r="L24" s="40">
        <f>G24-AnnuitiesAnnual!G24</f>
        <v>6.4764791833496871E-2</v>
      </c>
    </row>
    <row r="25" spans="1:12">
      <c r="A25" s="3">
        <f t="shared" si="0"/>
        <v>36</v>
      </c>
      <c r="B25" s="41">
        <f>1-delta*'Annuities-csly'!B25</f>
        <v>0.10349540448575578</v>
      </c>
      <c r="C25" s="40">
        <f>1-delta*'Annuities-csly'!C25</f>
        <v>0.61478826771292594</v>
      </c>
      <c r="D25" s="40">
        <f>1-delta*'Annuities-csly'!D25</f>
        <v>0.50208124350287475</v>
      </c>
      <c r="E25" s="40">
        <f>1-delta*'Annuities-csly'!E25</f>
        <v>0.41324115651161253</v>
      </c>
      <c r="F25" s="40">
        <f>1-delta*'Annuities-csly'!F25</f>
        <v>0.34284542051271627</v>
      </c>
      <c r="G25" s="40">
        <f>1-delta*'Annuities-csly'!G25</f>
        <v>0.28658197799088059</v>
      </c>
      <c r="H25" s="40">
        <f>C25-AnnuitiesAnnual!C25</f>
        <v>4.3310035084667131E-3</v>
      </c>
      <c r="I25" s="40">
        <f>D25-AnnuitiesAnnual!D25</f>
        <v>2.6190343517984549E-2</v>
      </c>
      <c r="J25" s="40">
        <f>E25-AnnuitiesAnnual!E25</f>
        <v>4.3420730724356482E-2</v>
      </c>
      <c r="K25" s="40">
        <f>F25-AnnuitiesAnnual!F25</f>
        <v>5.7073866713043875E-2</v>
      </c>
      <c r="L25" s="40">
        <f>G25-AnnuitiesAnnual!G25</f>
        <v>6.7986067871852268E-2</v>
      </c>
    </row>
    <row r="26" spans="1:12">
      <c r="A26" s="3">
        <f t="shared" si="0"/>
        <v>37</v>
      </c>
      <c r="B26" s="41">
        <f>1-delta*'Annuities-csly'!B26</f>
        <v>0.1082922260274235</v>
      </c>
      <c r="C26" s="40">
        <f>1-delta*'Annuities-csly'!C26</f>
        <v>0.61484833906453673</v>
      </c>
      <c r="D26" s="40">
        <f>1-delta*'Annuities-csly'!D26</f>
        <v>0.50299116850813508</v>
      </c>
      <c r="E26" s="40">
        <f>1-delta*'Annuities-csly'!E26</f>
        <v>0.41474673329450062</v>
      </c>
      <c r="F26" s="40">
        <f>1-delta*'Annuities-csly'!F26</f>
        <v>0.34472419716651448</v>
      </c>
      <c r="G26" s="40">
        <f>1-delta*'Annuities-csly'!G26</f>
        <v>0.2886334855781838</v>
      </c>
      <c r="H26" s="40">
        <f>C26-AnnuitiesAnnual!C26</f>
        <v>4.6518205958089309E-3</v>
      </c>
      <c r="I26" s="40">
        <f>D26-AnnuitiesAnnual!D26</f>
        <v>2.7537582327894383E-2</v>
      </c>
      <c r="J26" s="40">
        <f>E26-AnnuitiesAnnual!E26</f>
        <v>4.5592223871534998E-2</v>
      </c>
      <c r="K26" s="40">
        <f>F26-AnnuitiesAnnual!F26</f>
        <v>5.9918699945712084E-2</v>
      </c>
      <c r="L26" s="40">
        <f>G26-AnnuitiesAnnual!G26</f>
        <v>7.1394751542658064E-2</v>
      </c>
    </row>
    <row r="27" spans="1:12">
      <c r="A27" s="3">
        <f t="shared" si="0"/>
        <v>38</v>
      </c>
      <c r="B27" s="41">
        <f>1-delta*'Annuities-csly'!B27</f>
        <v>0.11330921408328842</v>
      </c>
      <c r="C27" s="40">
        <f>1-delta*'Annuities-csly'!C27</f>
        <v>0.61491584157937074</v>
      </c>
      <c r="D27" s="40">
        <f>1-delta*'Annuities-csly'!D27</f>
        <v>0.50393547189296184</v>
      </c>
      <c r="E27" s="40">
        <f>1-delta*'Annuities-csly'!E27</f>
        <v>0.41630074747430079</v>
      </c>
      <c r="F27" s="40">
        <f>1-delta*'Annuities-csly'!F27</f>
        <v>0.34665366065389946</v>
      </c>
      <c r="G27" s="40">
        <f>1-delta*'Annuities-csly'!G27</f>
        <v>0.29072783180391271</v>
      </c>
      <c r="H27" s="40">
        <f>C27-AnnuitiesAnnual!C27</f>
        <v>5.0122683755698949E-3</v>
      </c>
      <c r="I27" s="40">
        <f>D27-AnnuitiesAnnual!D27</f>
        <v>2.897294674727946E-2</v>
      </c>
      <c r="J27" s="40">
        <f>E27-AnnuitiesAnnual!E27</f>
        <v>4.7893296822902776E-2</v>
      </c>
      <c r="K27" s="40">
        <f>F27-AnnuitiesAnnual!F27</f>
        <v>6.2930113257607168E-2</v>
      </c>
      <c r="L27" s="40">
        <f>G27-AnnuitiesAnnual!G27</f>
        <v>7.5004508049517055E-2</v>
      </c>
    </row>
    <row r="28" spans="1:12">
      <c r="A28" s="3">
        <f t="shared" si="0"/>
        <v>39</v>
      </c>
      <c r="B28" s="41">
        <f>1-delta*'Annuities-csly'!B28</f>
        <v>0.11855504167053021</v>
      </c>
      <c r="C28" s="40">
        <f>1-delta*'Annuities-csly'!C28</f>
        <v>0.61499169207149595</v>
      </c>
      <c r="D28" s="40">
        <f>1-delta*'Annuities-csly'!D28</f>
        <v>0.50491488356734471</v>
      </c>
      <c r="E28" s="40">
        <f>1-delta*'Annuities-csly'!E28</f>
        <v>0.4179032107563263</v>
      </c>
      <c r="F28" s="40">
        <f>1-delta*'Annuities-csly'!F28</f>
        <v>0.34863272241631182</v>
      </c>
      <c r="G28" s="40">
        <f>1-delta*'Annuities-csly'!G28</f>
        <v>0.29286292512185907</v>
      </c>
      <c r="H28" s="40">
        <f>C28-AnnuitiesAnnual!C28</f>
        <v>5.4172214706958988E-3</v>
      </c>
      <c r="I28" s="40">
        <f>D28-AnnuitiesAnnual!D28</f>
        <v>3.0503705634698397E-2</v>
      </c>
      <c r="J28" s="40">
        <f>E28-AnnuitiesAnnual!E28</f>
        <v>5.0333649668501457E-2</v>
      </c>
      <c r="K28" s="40">
        <f>F28-AnnuitiesAnnual!F28</f>
        <v>6.6120381064415479E-2</v>
      </c>
      <c r="L28" s="40">
        <f>G28-AnnuitiesAnnual!G28</f>
        <v>7.8830307484603679E-2</v>
      </c>
    </row>
    <row r="29" spans="1:12">
      <c r="A29" s="11">
        <f t="shared" si="0"/>
        <v>40</v>
      </c>
      <c r="B29" s="47">
        <f>1-delta*'Annuities-csly'!B29</f>
        <v>0.12403855463916824</v>
      </c>
      <c r="C29" s="46">
        <f>1-delta*'Annuities-csly'!C29</f>
        <v>0.61507691981831303</v>
      </c>
      <c r="D29" s="46">
        <f>1-delta*'Annuities-csly'!D29</f>
        <v>0.50593011534110333</v>
      </c>
      <c r="E29" s="46">
        <f>1-delta*'Annuities-csly'!E29</f>
        <v>0.41955399998231602</v>
      </c>
      <c r="F29" s="46">
        <f>1-delta*'Annuities-csly'!F29</f>
        <v>0.35066010700001571</v>
      </c>
      <c r="G29" s="46">
        <f>1-delta*'Annuities-csly'!G29</f>
        <v>0.29503663172594286</v>
      </c>
      <c r="H29" s="46">
        <f>C29-AnnuitiesAnnual!C29</f>
        <v>5.8721485692847519E-3</v>
      </c>
      <c r="I29" s="46">
        <f>D29-AnnuitiesAnnual!D29</f>
        <v>3.2137887732819836E-2</v>
      </c>
      <c r="J29" s="46">
        <f>E29-AnnuitiesAnnual!E29</f>
        <v>5.2923952215789161E-2</v>
      </c>
      <c r="K29" s="46">
        <f>F29-AnnuitiesAnnual!F29</f>
        <v>6.9502990252687968E-2</v>
      </c>
      <c r="L29" s="46">
        <f>G29-AnnuitiesAnnual!G29</f>
        <v>8.2888555683723525E-2</v>
      </c>
    </row>
    <row r="30" spans="1:12">
      <c r="A30" s="3">
        <f t="shared" si="0"/>
        <v>41</v>
      </c>
      <c r="B30" s="41">
        <f>1-delta*'Annuities-csly'!B30</f>
        <v>0.12976875338437921</v>
      </c>
      <c r="C30" s="40">
        <f>1-delta*'Annuities-csly'!C30</f>
        <v>0.6151726801855808</v>
      </c>
      <c r="D30" s="40">
        <f>1-delta*'Annuities-csly'!D30</f>
        <v>0.5069818644023163</v>
      </c>
      <c r="E30" s="40">
        <f>1-delta*'Annuities-csly'!E30</f>
        <v>0.42125286116380112</v>
      </c>
      <c r="F30" s="40">
        <f>1-delta*'Annuities-csly'!F30</f>
        <v>0.35273438092175768</v>
      </c>
      <c r="G30" s="40">
        <f>1-delta*'Annuities-csly'!G30</f>
        <v>0.29724688180844394</v>
      </c>
      <c r="H30" s="40">
        <f>C30-AnnuitiesAnnual!C30</f>
        <v>6.3831833682359562E-3</v>
      </c>
      <c r="I30" s="40">
        <f>D30-AnnuitiesAnnual!D30</f>
        <v>3.3884373076156826E-2</v>
      </c>
      <c r="J30" s="40">
        <f>E30-AnnuitiesAnnual!E30</f>
        <v>5.5675960138929337E-2</v>
      </c>
      <c r="K30" s="40">
        <f>F30-AnnuitiesAnnual!F30</f>
        <v>7.309277791586255E-2</v>
      </c>
      <c r="L30" s="40">
        <f>G30-AnnuitiesAnnual!G30</f>
        <v>8.7197230576523427E-2</v>
      </c>
    </row>
    <row r="31" spans="1:12">
      <c r="A31" s="3">
        <f t="shared" si="0"/>
        <v>42</v>
      </c>
      <c r="B31" s="41">
        <f>1-delta*'Annuities-csly'!B31</f>
        <v>0.13575477122501922</v>
      </c>
      <c r="C31" s="40">
        <f>1-delta*'Annuities-csly'!C31</f>
        <v>0.61528026985809836</v>
      </c>
      <c r="D31" s="40">
        <f>1-delta*'Annuities-csly'!D31</f>
        <v>0.50807081920323505</v>
      </c>
      <c r="E31" s="40">
        <f>1-delta*'Annuities-csly'!E31</f>
        <v>0.42299941936292207</v>
      </c>
      <c r="F31" s="40">
        <f>1-delta*'Annuities-csly'!F31</f>
        <v>0.35485399623604652</v>
      </c>
      <c r="G31" s="40">
        <f>1-delta*'Annuities-csly'!G31</f>
        <v>0.29949180890548788</v>
      </c>
      <c r="H31" s="40">
        <f>C31-AnnuitiesAnnual!C31</f>
        <v>6.9572036039211582E-3</v>
      </c>
      <c r="I31" s="40">
        <f>D31-AnnuitiesAnnual!D31</f>
        <v>3.575299550592026E-2</v>
      </c>
      <c r="J31" s="40">
        <f>E31-AnnuitiesAnnual!E31</f>
        <v>5.8602644596089326E-2</v>
      </c>
      <c r="K31" s="40">
        <f>F31-AnnuitiesAnnual!F31</f>
        <v>7.690608157341694E-2</v>
      </c>
      <c r="L31" s="40">
        <f>G31-AnnuitiesAnnual!G31</f>
        <v>9.1776020891942284E-2</v>
      </c>
    </row>
    <row r="32" spans="1:12">
      <c r="A32" s="3">
        <f t="shared" si="0"/>
        <v>43</v>
      </c>
      <c r="B32" s="41">
        <f>1-delta*'Annuities-csly'!B32</f>
        <v>0.14200584912842795</v>
      </c>
      <c r="C32" s="40">
        <f>1-delta*'Annuities-csly'!C32</f>
        <v>0.6154011438532988</v>
      </c>
      <c r="D32" s="40">
        <f>1-delta*'Annuities-csly'!D32</f>
        <v>0.50919766837030067</v>
      </c>
      <c r="E32" s="40">
        <f>1-delta*'Annuities-csly'!E32</f>
        <v>0.42479319598038534</v>
      </c>
      <c r="F32" s="40">
        <f>1-delta*'Annuities-csly'!F32</f>
        <v>0.35701735218631125</v>
      </c>
      <c r="G32" s="40">
        <f>1-delta*'Annuities-csly'!G32</f>
        <v>0.30176992833871674</v>
      </c>
      <c r="H32" s="40">
        <f>C32-AnnuitiesAnnual!C32</f>
        <v>7.601918988396017E-3</v>
      </c>
      <c r="I32" s="40">
        <f>D32-AnnuitiesAnnual!D32</f>
        <v>3.7754657426029514E-2</v>
      </c>
      <c r="J32" s="40">
        <f>E32-AnnuitiesAnnual!E32</f>
        <v>6.1718336273309804E-2</v>
      </c>
      <c r="K32" s="40">
        <f>F32-AnnuitiesAnnual!F32</f>
        <v>8.0960901368458627E-2</v>
      </c>
      <c r="L32" s="40">
        <f>G32-AnnuitiesAnnual!G32</f>
        <v>9.6646462627668822E-2</v>
      </c>
    </row>
    <row r="33" spans="1:12">
      <c r="A33" s="3">
        <f t="shared" si="0"/>
        <v>44</v>
      </c>
      <c r="B33" s="41">
        <f>1-delta*'Annuities-csly'!B33</f>
        <v>0.14853130644826673</v>
      </c>
      <c r="C33" s="40">
        <f>1-delta*'Annuities-csly'!C33</f>
        <v>0.61553693451132085</v>
      </c>
      <c r="D33" s="40">
        <f>1-delta*'Annuities-csly'!D33</f>
        <v>0.51036311336461115</v>
      </c>
      <c r="E33" s="40">
        <f>1-delta*'Annuities-csly'!E33</f>
        <v>0.42663363528364995</v>
      </c>
      <c r="F33" s="40">
        <f>1-delta*'Annuities-csly'!F33</f>
        <v>0.35922287881222315</v>
      </c>
      <c r="G33" s="40">
        <f>1-delta*'Annuities-csly'!G33</f>
        <v>0.3040803611656423</v>
      </c>
      <c r="H33" s="40">
        <f>C33-AnnuitiesAnnual!C33</f>
        <v>8.3259689237643597E-3</v>
      </c>
      <c r="I33" s="40">
        <f>D33-AnnuitiesAnnual!D33</f>
        <v>3.9901457968245735E-2</v>
      </c>
      <c r="J33" s="40">
        <f>E33-AnnuitiesAnnual!E33</f>
        <v>6.5038884649336048E-2</v>
      </c>
      <c r="K33" s="40">
        <f>F33-AnnuitiesAnnual!F33</f>
        <v>8.5277073004921045E-2</v>
      </c>
      <c r="L33" s="40">
        <f>G33-AnnuitiesAnnual!G33</f>
        <v>0.10183206685083221</v>
      </c>
    </row>
    <row r="34" spans="1:12">
      <c r="A34" s="3">
        <f t="shared" si="0"/>
        <v>45</v>
      </c>
      <c r="B34" s="41">
        <f>1-delta*'Annuities-csly'!B34</f>
        <v>0.15534050733130877</v>
      </c>
      <c r="C34" s="40">
        <f>1-delta*'Annuities-csly'!C34</f>
        <v>0.61568947267202279</v>
      </c>
      <c r="D34" s="40">
        <f>1-delta*'Annuities-csly'!D34</f>
        <v>0.51156788574174017</v>
      </c>
      <c r="E34" s="40">
        <f>1-delta*'Annuities-csly'!E34</f>
        <v>0.42852014230797131</v>
      </c>
      <c r="F34" s="40">
        <f>1-delta*'Annuities-csly'!F34</f>
        <v>0.36146914687877474</v>
      </c>
      <c r="G34" s="40">
        <f>1-delta*'Annuities-csly'!G34</f>
        <v>0.3064231102287116</v>
      </c>
      <c r="H34" s="40">
        <f>C34-AnnuitiesAnnual!C34</f>
        <v>9.1390309161025751E-3</v>
      </c>
      <c r="I34" s="40">
        <f>D34-AnnuitiesAnnual!D34</f>
        <v>4.2206835738113901E-2</v>
      </c>
      <c r="J34" s="40">
        <f>E34-AnnuitiesAnnual!E34</f>
        <v>6.8581833005636639E-2</v>
      </c>
      <c r="K34" s="40">
        <f>F34-AnnuitiesAnnual!F34</f>
        <v>8.9876449187954732E-2</v>
      </c>
      <c r="L34" s="40">
        <f>G34-AnnuitiesAnnual!G34</f>
        <v>0.1073584301088599</v>
      </c>
    </row>
    <row r="35" spans="1:12">
      <c r="A35" s="3">
        <f t="shared" si="0"/>
        <v>46</v>
      </c>
      <c r="B35" s="41">
        <f>1-delta*'Annuities-csly'!B35</f>
        <v>0.16244282244150021</v>
      </c>
      <c r="C35" s="40">
        <f>1-delta*'Annuities-csly'!C35</f>
        <v>0.61586081126657288</v>
      </c>
      <c r="D35" s="40">
        <f>1-delta*'Annuities-csly'!D35</f>
        <v>0.51281276999491798</v>
      </c>
      <c r="E35" s="40">
        <f>1-delta*'Annuities-csly'!E35</f>
        <v>0.43045213458418208</v>
      </c>
      <c r="F35" s="40">
        <f>1-delta*'Annuities-csly'!F35</f>
        <v>0.36375500895936419</v>
      </c>
      <c r="G35" s="40">
        <f>1-delta*'Annuities-csly'!G35</f>
        <v>0.30879939471586215</v>
      </c>
      <c r="H35" s="40">
        <f>C35-AnnuitiesAnnual!C35</f>
        <v>1.0051940650213531E-2</v>
      </c>
      <c r="I35" s="40">
        <f>D35-AnnuitiesAnnual!D35</f>
        <v>4.468572727377601E-2</v>
      </c>
      <c r="J35" s="40">
        <f>E35-AnnuitiesAnnual!E35</f>
        <v>7.236660929536437E-2</v>
      </c>
      <c r="K35" s="40">
        <f>F35-AnnuitiesAnnual!F35</f>
        <v>9.4783086006506645E-2</v>
      </c>
      <c r="L35" s="40">
        <f>G35-AnnuitiesAnnual!G35</f>
        <v>0.11325331594963323</v>
      </c>
    </row>
    <row r="36" spans="1:12">
      <c r="A36" s="3">
        <f t="shared" si="0"/>
        <v>47</v>
      </c>
      <c r="B36" s="41">
        <f>1-delta*'Annuities-csly'!B36</f>
        <v>0.1698475856461743</v>
      </c>
      <c r="C36" s="40">
        <f>1-delta*'Annuities-csly'!C36</f>
        <v>0.61605325156828072</v>
      </c>
      <c r="D36" s="40">
        <f>1-delta*'Annuities-csly'!D36</f>
        <v>0.51409863311225967</v>
      </c>
      <c r="E36" s="40">
        <f>1-delta*'Annuities-csly'!E36</f>
        <v>0.43242911048225374</v>
      </c>
      <c r="F36" s="40">
        <f>1-delta*'Annuities-csly'!F36</f>
        <v>0.36607977690160287</v>
      </c>
      <c r="G36" s="40">
        <f>1-delta*'Annuities-csly'!G36</f>
        <v>0.3112120489458915</v>
      </c>
      <c r="H36" s="40">
        <f>C36-AnnuitiesAnnual!C36</f>
        <v>1.1076824712635713E-2</v>
      </c>
      <c r="I36" s="40">
        <f>D36-AnnuitiesAnnual!D36</f>
        <v>4.7354742249830162E-2</v>
      </c>
      <c r="J36" s="40">
        <f>E36-AnnuitiesAnnual!E36</f>
        <v>7.641473239192853E-2</v>
      </c>
      <c r="K36" s="40">
        <f>F36-AnnuitiesAnnual!F36</f>
        <v>0.10002342897417255</v>
      </c>
      <c r="L36" s="40">
        <f>G36-AnnuitiesAnnual!G36</f>
        <v>0.11954669275931543</v>
      </c>
    </row>
    <row r="37" spans="1:12">
      <c r="A37" s="3">
        <f t="shared" si="0"/>
        <v>48</v>
      </c>
      <c r="B37" s="41">
        <f>1-delta*'Annuities-csly'!B37</f>
        <v>0.17756404531102943</v>
      </c>
      <c r="C37" s="40">
        <f>1-delta*'Annuities-csly'!C37</f>
        <v>0.61626937236364943</v>
      </c>
      <c r="D37" s="40">
        <f>1-delta*'Annuities-csly'!D37</f>
        <v>0.51542646213494836</v>
      </c>
      <c r="E37" s="40">
        <f>1-delta*'Annuities-csly'!E37</f>
        <v>0.43445073729626182</v>
      </c>
      <c r="F37" s="40">
        <f>1-delta*'Annuities-csly'!F37</f>
        <v>0.36844344116990591</v>
      </c>
      <c r="G37" s="40">
        <f>1-delta*'Annuities-csly'!G37</f>
        <v>0.31366598965951409</v>
      </c>
      <c r="H37" s="40">
        <f>C37-AnnuitiesAnnual!C37</f>
        <v>1.2227246956567073E-2</v>
      </c>
      <c r="I37" s="40">
        <f>D37-AnnuitiesAnnual!D37</f>
        <v>5.0232356276701029E-2</v>
      </c>
      <c r="J37" s="40">
        <f>E37-AnnuitiesAnnual!E37</f>
        <v>8.0750032410718986E-2</v>
      </c>
      <c r="K37" s="40">
        <f>F37-AnnuitiesAnnual!F37</f>
        <v>0.10562649124673762</v>
      </c>
      <c r="L37" s="40">
        <f>G37-AnnuitiesAnnual!G37</f>
        <v>0.12627070935001747</v>
      </c>
    </row>
    <row r="38" spans="1:12">
      <c r="A38" s="3">
        <f t="shared" si="0"/>
        <v>49</v>
      </c>
      <c r="B38" s="41">
        <f>1-delta*'Annuities-csly'!B38</f>
        <v>0.1856013098585394</v>
      </c>
      <c r="C38" s="40">
        <f>1-delta*'Annuities-csly'!C38</f>
        <v>0.61651206231940758</v>
      </c>
      <c r="D38" s="40">
        <f>1-delta*'Annuities-csly'!D38</f>
        <v>0.51679741116557909</v>
      </c>
      <c r="E38" s="40">
        <f>1-delta*'Annuities-csly'!E38</f>
        <v>0.43651696251564953</v>
      </c>
      <c r="F38" s="40">
        <f>1-delta*'Annuities-csly'!F38</f>
        <v>0.37084693761049081</v>
      </c>
      <c r="G38" s="40">
        <f>1-delta*'Annuities-csly'!G38</f>
        <v>0.31616875367563213</v>
      </c>
      <c r="H38" s="40">
        <f>C38-AnnuitiesAnnual!C38</f>
        <v>1.3518369480621018E-2</v>
      </c>
      <c r="I38" s="40">
        <f>D38-AnnuitiesAnnual!D38</f>
        <v>5.3339121855249971E-2</v>
      </c>
      <c r="J38" s="40">
        <f>E38-AnnuitiesAnnual!E38</f>
        <v>8.5398882674963816E-2</v>
      </c>
      <c r="K38" s="40">
        <f>F38-AnnuitiesAnnual!F38</f>
        <v>0.11162401378583586</v>
      </c>
      <c r="L38" s="40">
        <f>G38-AnnuitiesAnnual!G38</f>
        <v>0.13345958556560844</v>
      </c>
    </row>
    <row r="39" spans="1:12">
      <c r="A39" s="11">
        <f t="shared" si="0"/>
        <v>50</v>
      </c>
      <c r="B39" s="47">
        <f>1-delta*'Annuities-csly'!B39</f>
        <v>0.1939682872601467</v>
      </c>
      <c r="C39" s="46">
        <f>1-delta*'Annuities-csly'!C39</f>
        <v>0.61678455583352976</v>
      </c>
      <c r="D39" s="46">
        <f>1-delta*'Annuities-csly'!D39</f>
        <v>0.51821285943896211</v>
      </c>
      <c r="E39" s="46">
        <f>1-delta*'Annuities-csly'!E39</f>
        <v>0.43862815200291605</v>
      </c>
      <c r="F39" s="46">
        <f>1-delta*'Annuities-csly'!F39</f>
        <v>0.373292466913272</v>
      </c>
      <c r="G39" s="46">
        <f>1-delta*'Annuities-csly'!G39</f>
        <v>0.31873110406492555</v>
      </c>
      <c r="H39" s="46">
        <f>C39-AnnuitiesAnnual!C39</f>
        <v>1.4967129133407475E-2</v>
      </c>
      <c r="I39" s="46">
        <f>D39-AnnuitiesAnnual!D39</f>
        <v>5.6697897612772719E-2</v>
      </c>
      <c r="J39" s="46">
        <f>E39-AnnuitiesAnnual!E39</f>
        <v>9.0390439407099399E-2</v>
      </c>
      <c r="K39" s="46">
        <f>F39-AnnuitiesAnnual!F39</f>
        <v>0.11805059386972355</v>
      </c>
      <c r="L39" s="46">
        <f>G39-AnnuitiesAnnual!G39</f>
        <v>0.14114939082893335</v>
      </c>
    </row>
    <row r="40" spans="1:12">
      <c r="A40" s="3">
        <f t="shared" si="0"/>
        <v>51</v>
      </c>
      <c r="B40" s="41">
        <f>1-delta*'Annuities-csly'!B40</f>
        <v>0.20267361815731633</v>
      </c>
      <c r="C40" s="40">
        <f>1-delta*'Annuities-csly'!C40</f>
        <v>0.61709047266652084</v>
      </c>
      <c r="D40" s="40">
        <f>1-delta*'Annuities-csly'!D40</f>
        <v>0.51967448222375356</v>
      </c>
      <c r="E40" s="40">
        <f>1-delta*'Annuities-csly'!E40</f>
        <v>0.44078525899199184</v>
      </c>
      <c r="F40" s="40">
        <f>1-delta*'Annuities-csly'!F40</f>
        <v>0.37578387131178526</v>
      </c>
      <c r="G40" s="40">
        <f>1-delta*'Annuities-csly'!G40</f>
        <v>0.32136769767386164</v>
      </c>
      <c r="H40" s="40">
        <f>C40-AnnuitiesAnnual!C40</f>
        <v>1.6592430344749665E-2</v>
      </c>
      <c r="I40" s="40">
        <f>D40-AnnuitiesAnnual!D40</f>
        <v>6.0334095328419213E-2</v>
      </c>
      <c r="J40" s="40">
        <f>E40-AnnuitiesAnnual!E40</f>
        <v>9.5756883289015937E-2</v>
      </c>
      <c r="K40" s="40">
        <f>F40-AnnuitiesAnnual!F40</f>
        <v>0.12494376431807724</v>
      </c>
      <c r="L40" s="40">
        <f>G40-AnnuitiesAnnual!G40</f>
        <v>0.14937767938833107</v>
      </c>
    </row>
    <row r="41" spans="1:12">
      <c r="A41" s="3">
        <f t="shared" ref="A41:A72" si="1">x</f>
        <v>52</v>
      </c>
      <c r="B41" s="41">
        <f>1-delta*'Annuities-csly'!B41</f>
        <v>0.21172560234183579</v>
      </c>
      <c r="C41" s="40">
        <f>1-delta*'Annuities-csly'!C41</f>
        <v>0.61743386165178427</v>
      </c>
      <c r="D41" s="40">
        <f>1-delta*'Annuities-csly'!D41</f>
        <v>0.52118433646142615</v>
      </c>
      <c r="E41" s="40">
        <f>1-delta*'Annuities-csly'!E41</f>
        <v>0.44299002788482567</v>
      </c>
      <c r="F41" s="40">
        <f>1-delta*'Annuities-csly'!F41</f>
        <v>0.37832707169325042</v>
      </c>
      <c r="G41" s="40">
        <f>1-delta*'Annuities-csly'!G41</f>
        <v>0.32409779957509255</v>
      </c>
      <c r="H41" s="40">
        <f>C41-AnnuitiesAnnual!C41</f>
        <v>1.8415354905607639E-2</v>
      </c>
      <c r="I41" s="40">
        <f>D41-AnnuitiesAnnual!D41</f>
        <v>6.4275943402903157E-2</v>
      </c>
      <c r="J41" s="40">
        <f>E41-AnnuitiesAnnual!E41</f>
        <v>0.10153365455908492</v>
      </c>
      <c r="K41" s="40">
        <f>F41-AnnuitiesAnnual!F41</f>
        <v>0.13234400109383923</v>
      </c>
      <c r="L41" s="40">
        <f>G41-AnnuitiesAnnual!G41</f>
        <v>0.1581829476050042</v>
      </c>
    </row>
    <row r="42" spans="1:12">
      <c r="A42" s="3">
        <f t="shared" si="1"/>
        <v>53</v>
      </c>
      <c r="B42" s="41">
        <f>1-delta*'Annuities-csly'!B42</f>
        <v>0.22113211837331037</v>
      </c>
      <c r="C42" s="40">
        <f>1-delta*'Annuities-csly'!C42</f>
        <v>0.61781924877836802</v>
      </c>
      <c r="D42" s="40">
        <f>1-delta*'Annuities-csly'!D42</f>
        <v>0.52274496315438024</v>
      </c>
      <c r="E42" s="40">
        <f>1-delta*'Annuities-csly'!E42</f>
        <v>0.4452452366908497</v>
      </c>
      <c r="F42" s="40">
        <f>1-delta*'Annuities-csly'!F42</f>
        <v>0.38093056607779929</v>
      </c>
      <c r="G42" s="40">
        <f>1-delta*'Annuities-csly'!G42</f>
        <v>0.32694602054485533</v>
      </c>
      <c r="H42" s="40">
        <f>C42-AnnuitiesAnnual!C42</f>
        <v>2.0459389052029819E-2</v>
      </c>
      <c r="I42" s="40">
        <f>D42-AnnuitiesAnnual!D42</f>
        <v>6.855476427873608E-2</v>
      </c>
      <c r="J42" s="40">
        <f>E42-AnnuitiesAnnual!E42</f>
        <v>0.10775967020852772</v>
      </c>
      <c r="K42" s="40">
        <f>F42-AnnuitiesAnnual!F42</f>
        <v>0.14029463163805911</v>
      </c>
      <c r="L42" s="40">
        <f>G42-AnnuitiesAnnual!G42</f>
        <v>0.16760387679104141</v>
      </c>
    </row>
    <row r="43" spans="1:12">
      <c r="A43" s="3">
        <f t="shared" si="1"/>
        <v>54</v>
      </c>
      <c r="B43" s="41">
        <f>1-delta*'Annuities-csly'!B43</f>
        <v>0.23090053617334672</v>
      </c>
      <c r="C43" s="40">
        <f>1-delta*'Annuities-csly'!C43</f>
        <v>0.61825168992286383</v>
      </c>
      <c r="D43" s="40">
        <f>1-delta*'Annuities-csly'!D43</f>
        <v>0.52435950856759339</v>
      </c>
      <c r="E43" s="40">
        <f>1-delta*'Annuities-csly'!E43</f>
        <v>0.44755498154150186</v>
      </c>
      <c r="F43" s="40">
        <f>1-delta*'Annuities-csly'!F43</f>
        <v>0.38360598712848804</v>
      </c>
      <c r="G43" s="40">
        <f>1-delta*'Annuities-csly'!G43</f>
        <v>0.32994304181581524</v>
      </c>
      <c r="H43" s="40">
        <f>C43-AnnuitiesAnnual!C43</f>
        <v>2.2750667828469795E-2</v>
      </c>
      <c r="I43" s="40">
        <f>D43-AnnuitiesAnnual!D43</f>
        <v>7.320526180226461E-2</v>
      </c>
      <c r="J43" s="40">
        <f>E43-AnnuitiesAnnual!E43</f>
        <v>0.11447750801612133</v>
      </c>
      <c r="K43" s="40">
        <f>F43-AnnuitiesAnnual!F43</f>
        <v>0.14884161055978809</v>
      </c>
      <c r="L43" s="40">
        <f>G43-AnnuitiesAnnual!G43</f>
        <v>0.17767832601476324</v>
      </c>
    </row>
    <row r="44" spans="1:12">
      <c r="A44" s="3">
        <f t="shared" si="1"/>
        <v>55</v>
      </c>
      <c r="B44" s="41">
        <f>1-delta*'Annuities-csly'!B44</f>
        <v>0.24103762251324612</v>
      </c>
      <c r="C44" s="40">
        <f>1-delta*'Annuities-csly'!C44</f>
        <v>0.61873682847599532</v>
      </c>
      <c r="D44" s="40">
        <f>1-delta*'Annuities-csly'!D44</f>
        <v>0.52603186628222509</v>
      </c>
      <c r="E44" s="40">
        <f>1-delta*'Annuities-csly'!E44</f>
        <v>0.44992500591578022</v>
      </c>
      <c r="F44" s="40">
        <f>1-delta*'Annuities-csly'!F44</f>
        <v>0.38636871170987108</v>
      </c>
      <c r="G44" s="40">
        <f>1-delta*'Annuities-csly'!G44</f>
        <v>0.33312627719665899</v>
      </c>
      <c r="H44" s="40">
        <f>C44-AnnuitiesAnnual!C44</f>
        <v>2.5318236181611886E-2</v>
      </c>
      <c r="I44" s="40">
        <f>D44-AnnuitiesAnnual!D44</f>
        <v>7.8265812556209347E-2</v>
      </c>
      <c r="J44" s="40">
        <f>E44-AnnuitiesAnnual!E44</f>
        <v>0.12173353754659777</v>
      </c>
      <c r="K44" s="40">
        <f>F44-AnnuitiesAnnual!F44</f>
        <v>0.15803312347944107</v>
      </c>
      <c r="L44" s="40">
        <f>G44-AnnuitiesAnnual!G44</f>
        <v>0.18844204443736612</v>
      </c>
    </row>
    <row r="45" spans="1:12">
      <c r="A45" s="3">
        <f t="shared" si="1"/>
        <v>56</v>
      </c>
      <c r="B45" s="41">
        <f>1-delta*'Annuities-csly'!B45</f>
        <v>0.25154943940692365</v>
      </c>
      <c r="C45" s="40">
        <f>1-delta*'Annuities-csly'!C45</f>
        <v>0.619280958058817</v>
      </c>
      <c r="D45" s="40">
        <f>1-delta*'Annuities-csly'!D45</f>
        <v>0.52776684200201018</v>
      </c>
      <c r="E45" s="40">
        <f>1-delta*'Annuities-csly'!E45</f>
        <v>0.45236307590655489</v>
      </c>
      <c r="F45" s="40">
        <f>1-delta*'Annuities-csly'!F45</f>
        <v>0.38923850925898607</v>
      </c>
      <c r="G45" s="40">
        <f>1-delta*'Annuities-csly'!G45</f>
        <v>0.3365404066374803</v>
      </c>
      <c r="H45" s="40">
        <f>C45-AnnuitiesAnnual!C45</f>
        <v>2.8194325529821818E-2</v>
      </c>
      <c r="I45" s="40">
        <f>D45-AnnuitiesAnnual!D45</f>
        <v>8.3778752690605252E-2</v>
      </c>
      <c r="J45" s="40">
        <f>E45-AnnuitiesAnnual!E45</f>
        <v>0.12957797279758698</v>
      </c>
      <c r="K45" s="40">
        <f>F45-AnnuitiesAnnual!F45</f>
        <v>0.16791897447103121</v>
      </c>
      <c r="L45" s="40">
        <f>G45-AnnuitiesAnnual!G45</f>
        <v>0.19992708396157485</v>
      </c>
    </row>
    <row r="46" spans="1:12">
      <c r="A46" s="3">
        <f t="shared" si="1"/>
        <v>57</v>
      </c>
      <c r="B46" s="41">
        <f>1-delta*'Annuities-csly'!B46</f>
        <v>0.26244123553498921</v>
      </c>
      <c r="C46" s="40">
        <f>1-delta*'Annuities-csly'!C46</f>
        <v>0.61989109044771329</v>
      </c>
      <c r="D46" s="40">
        <f>1-delta*'Annuities-csly'!D46</f>
        <v>0.52957034272273518</v>
      </c>
      <c r="E46" s="40">
        <f>1-delta*'Annuities-csly'!E46</f>
        <v>0.45487940089275247</v>
      </c>
      <c r="F46" s="40">
        <f>1-delta*'Annuities-csly'!F46</f>
        <v>0.39224020763874301</v>
      </c>
      <c r="G46" s="40">
        <f>1-delta*'Annuities-csly'!G46</f>
        <v>0.34023769846413088</v>
      </c>
      <c r="H46" s="40">
        <f>C46-AnnuitiesAnnual!C46</f>
        <v>3.1414643620348515E-2</v>
      </c>
      <c r="I46" s="40">
        <f>D46-AnnuitiesAnnual!D46</f>
        <v>8.9790648643986171E-2</v>
      </c>
      <c r="J46" s="40">
        <f>E46-AnnuitiesAnnual!E46</f>
        <v>0.13806481493813333</v>
      </c>
      <c r="K46" s="40">
        <f>F46-AnnuitiesAnnual!F46</f>
        <v>0.17854970852212904</v>
      </c>
      <c r="L46" s="40">
        <f>G46-AnnuitiesAnnual!G46</f>
        <v>0.2121599123045696</v>
      </c>
    </row>
    <row r="47" spans="1:12">
      <c r="A47" s="3">
        <f t="shared" si="1"/>
        <v>58</v>
      </c>
      <c r="B47" s="41">
        <f>1-delta*'Annuities-csly'!B47</f>
        <v>0.27371733096104334</v>
      </c>
      <c r="C47" s="40">
        <f>1-delta*'Annuities-csly'!C47</f>
        <v>0.62057502871940873</v>
      </c>
      <c r="D47" s="40">
        <f>1-delta*'Annuities-csly'!D47</f>
        <v>0.53144959138083825</v>
      </c>
      <c r="E47" s="40">
        <f>1-delta*'Annuities-csly'!E47</f>
        <v>0.45748709619226979</v>
      </c>
      <c r="F47" s="40">
        <f>1-delta*'Annuities-csly'!F47</f>
        <v>0.39540434506911937</v>
      </c>
      <c r="G47" s="40">
        <f>1-delta*'Annuities-csly'!G47</f>
        <v>0.34427802158483223</v>
      </c>
      <c r="H47" s="40">
        <f>C47-AnnuitiesAnnual!C47</f>
        <v>3.5018674272815908E-2</v>
      </c>
      <c r="I47" s="40">
        <f>D47-AnnuitiesAnnual!D47</f>
        <v>9.635253627719309E-2</v>
      </c>
      <c r="J47" s="40">
        <f>E47-AnnuitiesAnnual!E47</f>
        <v>0.1472516466642998</v>
      </c>
      <c r="K47" s="40">
        <f>F47-AnnuitiesAnnual!F47</f>
        <v>0.18997541895586675</v>
      </c>
      <c r="L47" s="40">
        <f>G47-AnnuitiesAnnual!G47</f>
        <v>0.22515925606248555</v>
      </c>
    </row>
    <row r="48" spans="1:12">
      <c r="A48" s="3">
        <f t="shared" si="1"/>
        <v>59</v>
      </c>
      <c r="B48" s="41">
        <f>1-delta*'Annuities-csly'!B48</f>
        <v>0.28538099555864771</v>
      </c>
      <c r="C48" s="40">
        <f>1-delta*'Annuities-csly'!C48</f>
        <v>0.62134144547840342</v>
      </c>
      <c r="D48" s="40">
        <f>1-delta*'Annuities-csly'!D48</f>
        <v>0.53341336733842259</v>
      </c>
      <c r="E48" s="40">
        <f>1-delta*'Annuities-csly'!E48</f>
        <v>0.46020268047603918</v>
      </c>
      <c r="F48" s="40">
        <f>1-delta*'Annuities-csly'!F48</f>
        <v>0.39876776470510733</v>
      </c>
      <c r="G48" s="40">
        <f>1-delta*'Annuities-csly'!G48</f>
        <v>0.34872843673164577</v>
      </c>
      <c r="H48" s="40">
        <f>C48-AnnuitiesAnnual!C48</f>
        <v>3.9049982050843424E-2</v>
      </c>
      <c r="I48" s="40">
        <f>D48-AnnuitiesAnnual!D48</f>
        <v>0.10352010824929392</v>
      </c>
      <c r="J48" s="40">
        <f>E48-AnnuitiesAnnual!E48</f>
        <v>0.15719923238048517</v>
      </c>
      <c r="K48" s="40">
        <f>F48-AnnuitiesAnnual!F48</f>
        <v>0.20224419249479292</v>
      </c>
      <c r="L48" s="40">
        <f>G48-AnnuitiesAnnual!G48</f>
        <v>0.23893374442835019</v>
      </c>
    </row>
    <row r="49" spans="1:12">
      <c r="A49" s="11">
        <f t="shared" si="1"/>
        <v>60</v>
      </c>
      <c r="B49" s="47">
        <f>1-delta*'Annuities-csly'!B49</f>
        <v>0.29743432174810247</v>
      </c>
      <c r="C49" s="46">
        <f>1-delta*'Annuities-csly'!C49</f>
        <v>0.62219996582922255</v>
      </c>
      <c r="D49" s="46">
        <f>1-delta*'Annuities-csly'!D49</f>
        <v>0.53547227196767122</v>
      </c>
      <c r="E49" s="46">
        <f>1-delta*'Annuities-csly'!E49</f>
        <v>0.46304659574972251</v>
      </c>
      <c r="F49" s="46">
        <f>1-delta*'Annuities-csly'!F49</f>
        <v>0.40237409476002961</v>
      </c>
      <c r="G49" s="46">
        <f>1-delta*'Annuities-csly'!G49</f>
        <v>0.35366225106765692</v>
      </c>
      <c r="H49" s="46">
        <f>C49-AnnuitiesAnnual!C49</f>
        <v>4.3556514932047263E-2</v>
      </c>
      <c r="I49" s="46">
        <f>D49-AnnuitiesAnnual!D49</f>
        <v>0.11135382388103565</v>
      </c>
      <c r="J49" s="46">
        <f>E49-AnnuitiesAnnual!E49</f>
        <v>0.16797087119035564</v>
      </c>
      <c r="K49" s="46">
        <f>F49-AnnuitiesAnnual!F49</f>
        <v>0.21540015370849266</v>
      </c>
      <c r="L49" s="46">
        <f>G49-AnnuitiesAnnual!G49</f>
        <v>0.25347947726987624</v>
      </c>
    </row>
    <row r="50" spans="1:12">
      <c r="A50" s="3">
        <f t="shared" si="1"/>
        <v>61</v>
      </c>
      <c r="B50" s="41">
        <f>1-delta*'Annuities-csly'!B50</f>
        <v>0.30987809234664709</v>
      </c>
      <c r="C50" s="40">
        <f>1-delta*'Annuities-csly'!C50</f>
        <v>0.6231612544923526</v>
      </c>
      <c r="D50" s="40">
        <f>1-delta*'Annuities-csly'!D50</f>
        <v>0.53763901708753403</v>
      </c>
      <c r="E50" s="40">
        <f>1-delta*'Annuities-csly'!E50</f>
        <v>0.46604373140809552</v>
      </c>
      <c r="F50" s="40">
        <f>1-delta*'Annuities-csly'!F50</f>
        <v>0.40627404248467236</v>
      </c>
      <c r="G50" s="40">
        <f>1-delta*'Annuities-csly'!G50</f>
        <v>0.35915742813724172</v>
      </c>
      <c r="H50" s="40">
        <f>C50-AnnuitiesAnnual!C50</f>
        <v>4.8590895580015503E-2</v>
      </c>
      <c r="I50" s="40">
        <f>D50-AnnuitiesAnnual!D50</f>
        <v>0.11991890925194898</v>
      </c>
      <c r="J50" s="40">
        <f>E50-AnnuitiesAnnual!E50</f>
        <v>0.17963144333377173</v>
      </c>
      <c r="K50" s="40">
        <f>F50-AnnuitiesAnnual!F50</f>
        <v>0.22948108850286467</v>
      </c>
      <c r="L50" s="40">
        <f>G50-AnnuitiesAnnual!G50</f>
        <v>0.26877770438115067</v>
      </c>
    </row>
    <row r="51" spans="1:12">
      <c r="A51" s="3">
        <f t="shared" si="1"/>
        <v>62</v>
      </c>
      <c r="B51" s="41">
        <f>1-delta*'Annuities-csly'!B51</f>
        <v>0.32271164456382961</v>
      </c>
      <c r="C51" s="40">
        <f>1-delta*'Annuities-csly'!C51</f>
        <v>0.62423710612131345</v>
      </c>
      <c r="D51" s="40">
        <f>1-delta*'Annuities-csly'!D51</f>
        <v>0.53992873199261848</v>
      </c>
      <c r="E51" s="40">
        <f>1-delta*'Annuities-csly'!E51</f>
        <v>0.46922392615418518</v>
      </c>
      <c r="F51" s="40">
        <f>1-delta*'Annuities-csly'!F51</f>
        <v>0.4105254161112426</v>
      </c>
      <c r="G51" s="40">
        <f>1-delta*'Annuities-csly'!G51</f>
        <v>0.36529427071867315</v>
      </c>
      <c r="H51" s="40">
        <f>C51-AnnuitiesAnnual!C51</f>
        <v>5.4210688773198568E-2</v>
      </c>
      <c r="I51" s="40">
        <f>D51-AnnuitiesAnnual!D51</f>
        <v>0.12928520791258186</v>
      </c>
      <c r="J51" s="40">
        <f>E51-AnnuitiesAnnual!E51</f>
        <v>0.19224608640207907</v>
      </c>
      <c r="K51" s="40">
        <f>F51-AnnuitiesAnnual!F51</f>
        <v>0.24451565583945617</v>
      </c>
      <c r="L51" s="40">
        <f>G51-AnnuitiesAnnual!G51</f>
        <v>0.28479287059498226</v>
      </c>
    </row>
    <row r="52" spans="1:12">
      <c r="A52" s="3">
        <f t="shared" si="1"/>
        <v>63</v>
      </c>
      <c r="B52" s="41">
        <f>1-delta*'Annuities-csly'!B52</f>
        <v>0.33593273142459312</v>
      </c>
      <c r="C52" s="40">
        <f>1-delta*'Annuities-csly'!C52</f>
        <v>0.62544053744252137</v>
      </c>
      <c r="D52" s="40">
        <f>1-delta*'Annuities-csly'!D52</f>
        <v>0.54235928220975804</v>
      </c>
      <c r="E52" s="40">
        <f>1-delta*'Annuities-csly'!E52</f>
        <v>0.47262241248322412</v>
      </c>
      <c r="F52" s="40">
        <f>1-delta*'Annuities-csly'!F52</f>
        <v>0.41519277710273206</v>
      </c>
      <c r="G52" s="40">
        <f>1-delta*'Annuities-csly'!G52</f>
        <v>0.3721523430860636</v>
      </c>
      <c r="H52" s="40">
        <f>C52-AnnuitiesAnnual!C52</f>
        <v>6.0478628825276104E-2</v>
      </c>
      <c r="I52" s="40">
        <f>D52-AnnuitiesAnnual!D52</f>
        <v>0.13952683452909204</v>
      </c>
      <c r="J52" s="40">
        <f>E52-AnnuitiesAnnual!E52</f>
        <v>0.20587843703965891</v>
      </c>
      <c r="K52" s="40">
        <f>F52-AnnuitiesAnnual!F52</f>
        <v>0.26052024063703694</v>
      </c>
      <c r="L52" s="40">
        <f>G52-AnnuitiesAnnual!G52</f>
        <v>0.30147134413444093</v>
      </c>
    </row>
    <row r="53" spans="1:12">
      <c r="A53" s="3">
        <f t="shared" si="1"/>
        <v>64</v>
      </c>
      <c r="B53" s="41">
        <f>1-delta*'Annuities-csly'!B53</f>
        <v>0.34953738217410246</v>
      </c>
      <c r="C53" s="40">
        <f>1-delta*'Annuities-csly'!C53</f>
        <v>0.62678587929094909</v>
      </c>
      <c r="D53" s="40">
        <f>1-delta*'Annuities-csly'!D53</f>
        <v>0.54495158983977277</v>
      </c>
      <c r="E53" s="40">
        <f>1-delta*'Annuities-csly'!E53</f>
        <v>0.47628015818038394</v>
      </c>
      <c r="F53" s="40">
        <f>1-delta*'Annuities-csly'!F53</f>
        <v>0.42034661862734068</v>
      </c>
      <c r="G53" s="40">
        <f>1-delta*'Annuities-csly'!G53</f>
        <v>0.37980667538560342</v>
      </c>
      <c r="H53" s="40">
        <f>C53-AnnuitiesAnnual!C53</f>
        <v>6.7462786353278736E-2</v>
      </c>
      <c r="I53" s="40">
        <f>D53-AnnuitiesAnnual!D53</f>
        <v>0.15072157535041569</v>
      </c>
      <c r="J53" s="40">
        <f>E53-AnnuitiesAnnual!E53</f>
        <v>0.22058837907053003</v>
      </c>
      <c r="K53" s="40">
        <f>F53-AnnuitiesAnnual!F53</f>
        <v>0.27749556062904118</v>
      </c>
      <c r="L53" s="40">
        <f>G53-AnnuitiesAnnual!G53</f>
        <v>0.31874118765111581</v>
      </c>
    </row>
    <row r="54" spans="1:12">
      <c r="A54" s="3">
        <f t="shared" si="1"/>
        <v>65</v>
      </c>
      <c r="B54" s="41">
        <f>1-delta*'Annuities-csly'!B54</f>
        <v>0.36351976350720727</v>
      </c>
      <c r="C54" s="40">
        <f>1-delta*'Annuities-csly'!C54</f>
        <v>0.62828886593306621</v>
      </c>
      <c r="D54" s="40">
        <f>1-delta*'Annuities-csly'!D54</f>
        <v>0.54772994132829655</v>
      </c>
      <c r="E54" s="40">
        <f>1-delta*'Annuities-csly'!E54</f>
        <v>0.48024404836813939</v>
      </c>
      <c r="F54" s="40">
        <f>1-delta*'Annuities-csly'!F54</f>
        <v>0.4260619689138273</v>
      </c>
      <c r="G54" s="40">
        <f>1-delta*'Annuities-csly'!G54</f>
        <v>0.38832339654415382</v>
      </c>
      <c r="H54" s="40">
        <f>C54-AnnuitiesAnnual!C54</f>
        <v>7.5236648441415865E-2</v>
      </c>
      <c r="I54" s="40">
        <f>D54-AnnuitiesAnnual!D54</f>
        <v>0.16294997117670895</v>
      </c>
      <c r="J54" s="40">
        <f>E54-AnnuitiesAnnual!E54</f>
        <v>0.23642925281229363</v>
      </c>
      <c r="K54" s="40">
        <f>F54-AnnuitiesAnnual!F54</f>
        <v>0.29542321586432763</v>
      </c>
      <c r="L54" s="40">
        <f>G54-AnnuitiesAnnual!G54</f>
        <v>0.33651333212482193</v>
      </c>
    </row>
    <row r="55" spans="1:12">
      <c r="A55" s="3">
        <f t="shared" si="1"/>
        <v>66</v>
      </c>
      <c r="B55" s="41">
        <f>1-delta*'Annuities-csly'!B55</f>
        <v>0.37787204376702821</v>
      </c>
      <c r="C55" s="40">
        <f>1-delta*'Annuities-csly'!C55</f>
        <v>0.6299667182334221</v>
      </c>
      <c r="D55" s="40">
        <f>1-delta*'Annuities-csly'!D55</f>
        <v>0.55072226373702504</v>
      </c>
      <c r="E55" s="40">
        <f>1-delta*'Annuities-csly'!E55</f>
        <v>0.48456684094336666</v>
      </c>
      <c r="F55" s="40">
        <f>1-delta*'Annuities-csly'!F55</f>
        <v>0.43241633457627571</v>
      </c>
      <c r="G55" s="40">
        <f>1-delta*'Annuities-csly'!G55</f>
        <v>0.3977550674397895</v>
      </c>
      <c r="H55" s="40">
        <f>C55-AnnuitiesAnnual!C55</f>
        <v>8.387908006790501E-2</v>
      </c>
      <c r="I55" s="40">
        <f>D55-AnnuitiesAnnual!D55</f>
        <v>0.17629401141633294</v>
      </c>
      <c r="J55" s="40">
        <f>E55-AnnuitiesAnnual!E55</f>
        <v>0.25344450597971135</v>
      </c>
      <c r="K55" s="40">
        <f>F55-AnnuitiesAnnual!F55</f>
        <v>0.31426245843239153</v>
      </c>
      <c r="L55" s="40">
        <f>G55-AnnuitiesAnnual!G55</f>
        <v>0.35468444938714722</v>
      </c>
    </row>
    <row r="56" spans="1:12">
      <c r="A56" s="3">
        <f t="shared" si="1"/>
        <v>67</v>
      </c>
      <c r="B56" s="41">
        <f>1-delta*'Annuities-csly'!B56</f>
        <v>0.39258426256508205</v>
      </c>
      <c r="C56" s="40">
        <f>1-delta*'Annuities-csly'!C56</f>
        <v>0.63183821621245717</v>
      </c>
      <c r="D56" s="40">
        <f>1-delta*'Annuities-csly'!D56</f>
        <v>0.55396034509764003</v>
      </c>
      <c r="E56" s="40">
        <f>1-delta*'Annuities-csly'!E56</f>
        <v>0.48930681913786378</v>
      </c>
      <c r="F56" s="40">
        <f>1-delta*'Annuities-csly'!F56</f>
        <v>0.43948693391949112</v>
      </c>
      <c r="G56" s="40">
        <f>1-delta*'Annuities-csly'!G56</f>
        <v>0.40813611835023345</v>
      </c>
      <c r="H56" s="40">
        <f>C56-AnnuitiesAnnual!C56</f>
        <v>9.3474127619528891E-2</v>
      </c>
      <c r="I56" s="40">
        <f>D56-AnnuitiesAnnual!D56</f>
        <v>0.19083536317410332</v>
      </c>
      <c r="J56" s="40">
        <f>E56-AnnuitiesAnnual!E56</f>
        <v>0.2716638075100184</v>
      </c>
      <c r="K56" s="40">
        <f>F56-AnnuitiesAnnual!F56</f>
        <v>0.33394755397885323</v>
      </c>
      <c r="L56" s="40">
        <f>G56-AnnuitiesAnnual!G56</f>
        <v>0.37314166773379093</v>
      </c>
    </row>
    <row r="57" spans="1:12">
      <c r="A57" s="3">
        <f t="shared" si="1"/>
        <v>68</v>
      </c>
      <c r="B57" s="41">
        <f>1-delta*'Annuities-csly'!B57</f>
        <v>0.40764420858146211</v>
      </c>
      <c r="C57" s="40">
        <f>1-delta*'Annuities-csly'!C57</f>
        <v>0.63392375534371692</v>
      </c>
      <c r="D57" s="40">
        <f>1-delta*'Annuities-csly'!D57</f>
        <v>0.55747996836807101</v>
      </c>
      <c r="E57" s="40">
        <f>1-delta*'Annuities-csly'!E57</f>
        <v>0.49452705937845265</v>
      </c>
      <c r="F57" s="40">
        <f>1-delta*'Annuities-csly'!F57</f>
        <v>0.44734722778848268</v>
      </c>
      <c r="G57" s="40">
        <f>1-delta*'Annuities-csly'!G57</f>
        <v>0.41947890914636976</v>
      </c>
      <c r="H57" s="40">
        <f>C57-AnnuitiesAnnual!C57</f>
        <v>0.10411061750974648</v>
      </c>
      <c r="I57" s="40">
        <f>D57-AnnuitiesAnnual!D57</f>
        <v>0.20665305896256603</v>
      </c>
      <c r="J57" s="40">
        <f>E57-AnnuitiesAnnual!E57</f>
        <v>0.29109870510002384</v>
      </c>
      <c r="K57" s="40">
        <f>F57-AnnuitiesAnnual!F57</f>
        <v>0.35438619136898253</v>
      </c>
      <c r="L57" s="40">
        <f>G57-AnnuitiesAnnual!G57</f>
        <v>0.39176902581251671</v>
      </c>
    </row>
    <row r="58" spans="1:12">
      <c r="A58" s="3">
        <f t="shared" si="1"/>
        <v>69</v>
      </c>
      <c r="B58" s="41">
        <f>1-delta*'Annuities-csly'!B58</f>
        <v>0.42303730859768851</v>
      </c>
      <c r="C58" s="40">
        <f>1-delta*'Annuities-csly'!C58</f>
        <v>0.63624537953799476</v>
      </c>
      <c r="D58" s="40">
        <f>1-delta*'Annuities-csly'!D58</f>
        <v>0.56132092216252671</v>
      </c>
      <c r="E58" s="40">
        <f>1-delta*'Annuities-csly'!E58</f>
        <v>0.50029423320564859</v>
      </c>
      <c r="F58" s="40">
        <f>1-delta*'Annuities-csly'!F58</f>
        <v>0.45606283776183221</v>
      </c>
      <c r="G58" s="40">
        <f>1-delta*'Annuities-csly'!G58</f>
        <v>0.43177099336032687</v>
      </c>
      <c r="H58" s="40">
        <f>C58-AnnuitiesAnnual!C58</f>
        <v>0.11588149456538066</v>
      </c>
      <c r="I58" s="40">
        <f>D58-AnnuitiesAnnual!D58</f>
        <v>0.22382057301862601</v>
      </c>
      <c r="J58" s="40">
        <f>E58-AnnuitiesAnnual!E58</f>
        <v>0.31173798740907155</v>
      </c>
      <c r="K58" s="40">
        <f>F58-AnnuitiesAnnual!F58</f>
        <v>0.37545945073554238</v>
      </c>
      <c r="L58" s="40">
        <f>G58-AnnuitiesAnnual!G58</f>
        <v>0.41045522368439835</v>
      </c>
    </row>
    <row r="59" spans="1:12">
      <c r="A59" s="11">
        <f t="shared" si="1"/>
        <v>70</v>
      </c>
      <c r="B59" s="47">
        <f>1-delta*'Annuities-csly'!B59</f>
        <v>0.43874653108476835</v>
      </c>
      <c r="C59" s="46">
        <f>1-delta*'Annuities-csly'!C59</f>
        <v>0.63882678216090971</v>
      </c>
      <c r="D59" s="46">
        <f>1-delta*'Annuities-csly'!D59</f>
        <v>0.56552684527750918</v>
      </c>
      <c r="E59" s="46">
        <f>1-delta*'Annuities-csly'!E59</f>
        <v>0.50667687189778032</v>
      </c>
      <c r="F59" s="46">
        <f>1-delta*'Annuities-csly'!F59</f>
        <v>0.46568704644789172</v>
      </c>
      <c r="G59" s="46">
        <f>1-delta*'Annuities-csly'!G59</f>
        <v>0.44497414023404425</v>
      </c>
      <c r="H59" s="46">
        <f>C59-AnnuitiesAnnual!C59</f>
        <v>0.12888283636517373</v>
      </c>
      <c r="I59" s="46">
        <f>D59-AnnuitiesAnnual!D59</f>
        <v>0.24240223242370862</v>
      </c>
      <c r="J59" s="46">
        <f>E59-AnnuitiesAnnual!E59</f>
        <v>0.33354301262321451</v>
      </c>
      <c r="K59" s="46">
        <f>F59-AnnuitiesAnnual!F59</f>
        <v>0.39702383440097339</v>
      </c>
      <c r="L59" s="46">
        <f>G59-AnnuitiesAnnual!G59</f>
        <v>0.42910185116316102</v>
      </c>
    </row>
    <row r="60" spans="1:12">
      <c r="A60" s="3">
        <f t="shared" si="1"/>
        <v>71</v>
      </c>
      <c r="B60" s="41">
        <f>1-delta*'Annuities-csly'!B60</f>
        <v>0.4547523079005481</v>
      </c>
      <c r="C60" s="40">
        <f>1-delta*'Annuities-csly'!C60</f>
        <v>0.64169326464815957</v>
      </c>
      <c r="D60" s="40">
        <f>1-delta*'Annuities-csly'!D60</f>
        <v>0.57014485682295735</v>
      </c>
      <c r="E60" s="40">
        <f>1-delta*'Annuities-csly'!E60</f>
        <v>0.51374304514560687</v>
      </c>
      <c r="F60" s="40">
        <f>1-delta*'Annuities-csly'!F60</f>
        <v>0.47625619414996434</v>
      </c>
      <c r="G60" s="40">
        <f>1-delta*'Annuities-csly'!G60</f>
        <v>0.45902552070950264</v>
      </c>
      <c r="H60" s="40">
        <f>C60-AnnuitiesAnnual!C60</f>
        <v>0.14321247177102125</v>
      </c>
      <c r="I60" s="40">
        <f>D60-AnnuitiesAnnual!D60</f>
        <v>0.2624489389261882</v>
      </c>
      <c r="J60" s="40">
        <f>E60-AnnuitiesAnnual!E60</f>
        <v>0.35644338226849626</v>
      </c>
      <c r="K60" s="40">
        <f>F60-AnnuitiesAnnual!F60</f>
        <v>0.41891576723634327</v>
      </c>
      <c r="L60" s="40">
        <f>G60-AnnuitiesAnnual!G60</f>
        <v>0.44763093631130546</v>
      </c>
    </row>
    <row r="61" spans="1:12">
      <c r="A61" s="3">
        <f t="shared" si="1"/>
        <v>72</v>
      </c>
      <c r="B61" s="41">
        <f>1-delta*'Annuities-csly'!B61</f>
        <v>0.471032477827528</v>
      </c>
      <c r="C61" s="40">
        <f>1-delta*'Annuities-csly'!C61</f>
        <v>0.64487164036576405</v>
      </c>
      <c r="D61" s="40">
        <f>1-delta*'Annuities-csly'!D61</f>
        <v>0.5752249205321478</v>
      </c>
      <c r="E61" s="40">
        <f>1-delta*'Annuities-csly'!E61</f>
        <v>0.52155744398793524</v>
      </c>
      <c r="F61" s="40">
        <f>1-delta*'Annuities-csly'!F61</f>
        <v>0.48778540393143621</v>
      </c>
      <c r="G61" s="40">
        <f>1-delta*'Annuities-csly'!G61</f>
        <v>0.47384118395597408</v>
      </c>
      <c r="H61" s="40">
        <f>C61-AnnuitiesAnnual!C61</f>
        <v>0.15896812550645928</v>
      </c>
      <c r="I61" s="40">
        <f>D61-AnnuitiesAnnual!D61</f>
        <v>0.28399322456251291</v>
      </c>
      <c r="J61" s="40">
        <f>E61-AnnuitiesAnnual!E61</f>
        <v>0.38033346265352508</v>
      </c>
      <c r="K61" s="40">
        <f>F61-AnnuitiesAnnual!F61</f>
        <v>0.44095875360011777</v>
      </c>
      <c r="L61" s="40">
        <f>G61-AnnuitiesAnnual!G61</f>
        <v>0.46599047781995806</v>
      </c>
    </row>
    <row r="62" spans="1:12">
      <c r="A62" s="3">
        <f t="shared" si="1"/>
        <v>73</v>
      </c>
      <c r="B62" s="41">
        <f>1-delta*'Annuities-csly'!B62</f>
        <v>0.48756225578729007</v>
      </c>
      <c r="C62" s="40">
        <f>1-delta*'Annuities-csly'!C62</f>
        <v>0.64839006939704724</v>
      </c>
      <c r="D62" s="40">
        <f>1-delta*'Annuities-csly'!D62</f>
        <v>0.58081889194519309</v>
      </c>
      <c r="E62" s="40">
        <f>1-delta*'Annuities-csly'!E62</f>
        <v>0.53017791563955186</v>
      </c>
      <c r="F62" s="40">
        <f>1-delta*'Annuities-csly'!F62</f>
        <v>0.50026515808038052</v>
      </c>
      <c r="G62" s="40">
        <f>1-delta*'Annuities-csly'!G62</f>
        <v>0.48932156723182085</v>
      </c>
      <c r="H62" s="40">
        <f>C62-AnnuitiesAnnual!C62</f>
        <v>0.17624500726989251</v>
      </c>
      <c r="I62" s="40">
        <f>D62-AnnuitiesAnnual!D62</f>
        <v>0.30704373275922425</v>
      </c>
      <c r="J62" s="40">
        <f>E62-AnnuitiesAnnual!E62</f>
        <v>0.40507036790307571</v>
      </c>
      <c r="K62" s="40">
        <f>F62-AnnuitiesAnnual!F62</f>
        <v>0.46297302273543722</v>
      </c>
      <c r="L62" s="40">
        <f>G62-AnnuitiesAnnual!G62</f>
        <v>0.48415672545081789</v>
      </c>
    </row>
    <row r="63" spans="1:12">
      <c r="A63" s="3">
        <f t="shared" si="1"/>
        <v>74</v>
      </c>
      <c r="B63" s="41">
        <f>1-delta*'Annuities-csly'!B63</f>
        <v>0.5043142315818121</v>
      </c>
      <c r="C63" s="40">
        <f>1-delta*'Annuities-csly'!C63</f>
        <v>0.65227780806376368</v>
      </c>
      <c r="D63" s="40">
        <f>1-delta*'Annuities-csly'!D63</f>
        <v>0.58697920234951928</v>
      </c>
      <c r="E63" s="40">
        <f>1-delta*'Annuities-csly'!E63</f>
        <v>0.5396515740504082</v>
      </c>
      <c r="F63" s="40">
        <f>1-delta*'Annuities-csly'!F63</f>
        <v>0.51365928122314197</v>
      </c>
      <c r="G63" s="40">
        <f>1-delta*'Annuities-csly'!G63</f>
        <v>0.50535836625437613</v>
      </c>
      <c r="H63" s="40">
        <f>C63-AnnuitiesAnnual!C63</f>
        <v>0.19513276553224151</v>
      </c>
      <c r="I63" s="40">
        <f>D63-AnnuitiesAnnual!D63</f>
        <v>0.33157930951116216</v>
      </c>
      <c r="J63" s="40">
        <f>E63-AnnuitiesAnnual!E63</f>
        <v>0.43047409057880653</v>
      </c>
      <c r="K63" s="40">
        <f>F63-AnnuitiesAnnual!F63</f>
        <v>0.4847870194319705</v>
      </c>
      <c r="L63" s="40">
        <f>G63-AnnuitiesAnnual!G63</f>
        <v>0.50213243051635914</v>
      </c>
    </row>
    <row r="64" spans="1:12">
      <c r="A64" s="3">
        <f t="shared" si="1"/>
        <v>75</v>
      </c>
      <c r="B64" s="41">
        <f>1-delta*'Annuities-csly'!B64</f>
        <v>0.52125840191598871</v>
      </c>
      <c r="C64" s="40">
        <f>1-delta*'Annuities-csly'!C64</f>
        <v>0.65656485541654841</v>
      </c>
      <c r="D64" s="40">
        <f>1-delta*'Annuities-csly'!D64</f>
        <v>0.59375714558150383</v>
      </c>
      <c r="E64" s="40">
        <f>1-delta*'Annuities-csly'!E64</f>
        <v>0.55001070161229504</v>
      </c>
      <c r="F64" s="40">
        <f>1-delta*'Annuities-csly'!F64</f>
        <v>0.52790482579608045</v>
      </c>
      <c r="G64" s="40">
        <f>1-delta*'Annuities-csly'!G64</f>
        <v>0.52184175732827387</v>
      </c>
      <c r="H64" s="40">
        <f>C64-AnnuitiesAnnual!C64</f>
        <v>0.21571173550382217</v>
      </c>
      <c r="I64" s="40">
        <f>D64-AnnuitiesAnnual!D64</f>
        <v>0.35754300717336712</v>
      </c>
      <c r="J64" s="40">
        <f>E64-AnnuitiesAnnual!E64</f>
        <v>0.45633046169875724</v>
      </c>
      <c r="K64" s="40">
        <f>F64-AnnuitiesAnnual!F64</f>
        <v>0.50624956377423769</v>
      </c>
      <c r="L64" s="40">
        <f>G64-AnnuitiesAnnual!G64</f>
        <v>0.51994107892846031</v>
      </c>
    </row>
    <row r="65" spans="1:12">
      <c r="A65" s="3">
        <f t="shared" si="1"/>
        <v>76</v>
      </c>
      <c r="B65" s="41">
        <f>1-delta*'Annuities-csly'!B65</f>
        <v>0.5383622392309404</v>
      </c>
      <c r="C65" s="40">
        <f>1-delta*'Annuities-csly'!C65</f>
        <v>0.66128147795992342</v>
      </c>
      <c r="D65" s="40">
        <f>1-delta*'Annuities-csly'!D65</f>
        <v>0.6012007550791324</v>
      </c>
      <c r="E65" s="40">
        <f>1-delta*'Annuities-csly'!E65</f>
        <v>0.56126875574501978</v>
      </c>
      <c r="F65" s="40">
        <f>1-delta*'Annuities-csly'!F65</f>
        <v>0.54291418015181225</v>
      </c>
      <c r="G65" s="40">
        <f>1-delta*'Annuities-csly'!G65</f>
        <v>0.53866682753347384</v>
      </c>
      <c r="H65" s="40">
        <f>C65-AnnuitiesAnnual!C65</f>
        <v>0.23804843108109447</v>
      </c>
      <c r="I65" s="40">
        <f>D65-AnnuitiesAnnual!D65</f>
        <v>0.38483644304159792</v>
      </c>
      <c r="J65" s="40">
        <f>E65-AnnuitiesAnnual!E65</f>
        <v>0.48239749948049371</v>
      </c>
      <c r="K65" s="40">
        <f>F65-AnnuitiesAnnual!F65</f>
        <v>0.5272410288609819</v>
      </c>
      <c r="L65" s="40">
        <f>G65-AnnuitiesAnnual!G65</f>
        <v>0.53761807522539051</v>
      </c>
    </row>
    <row r="66" spans="1:12">
      <c r="A66" s="3">
        <f t="shared" si="1"/>
        <v>77</v>
      </c>
      <c r="B66" s="41">
        <f>1-delta*'Annuities-csly'!B66</f>
        <v>0.5555908005069754</v>
      </c>
      <c r="C66" s="40">
        <f>1-delta*'Annuities-csly'!C66</f>
        <v>0.66645759391603265</v>
      </c>
      <c r="D66" s="40">
        <f>1-delta*'Annuities-csly'!D66</f>
        <v>0.60935229068707941</v>
      </c>
      <c r="E66" s="40">
        <f>1-delta*'Annuities-csly'!E66</f>
        <v>0.57341688413786462</v>
      </c>
      <c r="F66" s="40">
        <f>1-delta*'Annuities-csly'!F66</f>
        <v>0.55857942649563719</v>
      </c>
      <c r="G66" s="40">
        <f>1-delta*'Annuities-csly'!G66</f>
        <v>0.55573821793661105</v>
      </c>
      <c r="H66" s="40">
        <f>C66-AnnuitiesAnnual!C66</f>
        <v>0.26219026583945454</v>
      </c>
      <c r="I66" s="40">
        <f>D66-AnnuitiesAnnual!D66</f>
        <v>0.41331510660134985</v>
      </c>
      <c r="J66" s="40">
        <f>E66-AnnuitiesAnnual!E66</f>
        <v>0.50841542628077718</v>
      </c>
      <c r="K66" s="40">
        <f>F66-AnnuitiesAnnual!F66</f>
        <v>0.54768162918496088</v>
      </c>
      <c r="L66" s="40">
        <f>G66-AnnuitiesAnnual!G66</f>
        <v>0.55520067149409003</v>
      </c>
    </row>
    <row r="67" spans="1:12">
      <c r="A67" s="3">
        <f t="shared" si="1"/>
        <v>78</v>
      </c>
      <c r="B67" s="41">
        <f>1-delta*'Annuities-csly'!B67</f>
        <v>0.57290687866414336</v>
      </c>
      <c r="C67" s="40">
        <f>1-delta*'Annuities-csly'!C67</f>
        <v>0.67212199990420896</v>
      </c>
      <c r="D67" s="40">
        <f>1-delta*'Annuities-csly'!D67</f>
        <v>0.61824539861470695</v>
      </c>
      <c r="E67" s="40">
        <f>1-delta*'Annuities-csly'!E67</f>
        <v>0.58642141278239834</v>
      </c>
      <c r="F67" s="40">
        <f>1-delta*'Annuities-csly'!F67</f>
        <v>0.57477859852730251</v>
      </c>
      <c r="G67" s="40">
        <f>1-delta*'Annuities-csly'!G67</f>
        <v>0.57297241109821684</v>
      </c>
      <c r="H67" s="40">
        <f>C67-AnnuitiesAnnual!C67</f>
        <v>0.28815954266862065</v>
      </c>
      <c r="I67" s="40">
        <f>D67-AnnuitiesAnnual!D67</f>
        <v>0.44278535472158687</v>
      </c>
      <c r="J67" s="40">
        <f>E67-AnnuitiesAnnual!E67</f>
        <v>0.53412017418507129</v>
      </c>
      <c r="K67" s="40">
        <f>F67-AnnuitiesAnnual!F67</f>
        <v>0.56753504382583364</v>
      </c>
      <c r="L67" s="40">
        <f>G67-AnnuitiesAnnual!G67</f>
        <v>0.57271880061927927</v>
      </c>
    </row>
    <row r="68" spans="1:12">
      <c r="A68" s="3">
        <f t="shared" si="1"/>
        <v>79</v>
      </c>
      <c r="B68" s="41">
        <f>1-delta*'Annuities-csly'!B68</f>
        <v>0.59027119848732967</v>
      </c>
      <c r="C68" s="40">
        <f>1-delta*'Annuities-csly'!C68</f>
        <v>0.67830142666391102</v>
      </c>
      <c r="D68" s="40">
        <f>1-delta*'Annuities-csly'!D68</f>
        <v>0.62790206306969187</v>
      </c>
      <c r="E68" s="40">
        <f>1-delta*'Annuities-csly'!E68</f>
        <v>0.60022277585568595</v>
      </c>
      <c r="F68" s="40">
        <f>1-delta*'Annuities-csly'!F68</f>
        <v>0.59138310129960048</v>
      </c>
      <c r="G68" s="40">
        <f>1-delta*'Annuities-csly'!G68</f>
        <v>0.59029768114689585</v>
      </c>
      <c r="H68" s="40">
        <f>C68-AnnuitiesAnnual!C68</f>
        <v>0.31594682973314892</v>
      </c>
      <c r="I68" s="40">
        <f>D68-AnnuitiesAnnual!D68</f>
        <v>0.47300394397648871</v>
      </c>
      <c r="J68" s="40">
        <f>E68-AnnuitiesAnnual!E68</f>
        <v>0.55925957627266665</v>
      </c>
      <c r="K68" s="40">
        <f>F68-AnnuitiesAnnual!F68</f>
        <v>0.58680622919882197</v>
      </c>
      <c r="L68" s="40">
        <f>G68-AnnuitiesAnnual!G68</f>
        <v>0.59018867184825452</v>
      </c>
    </row>
    <row r="69" spans="1:12">
      <c r="A69" s="11">
        <f t="shared" si="1"/>
        <v>80</v>
      </c>
      <c r="B69" s="47">
        <f>1-delta*'Annuities-csly'!B69</f>
        <v>0.6076426581279859</v>
      </c>
      <c r="C69" s="46">
        <f>1-delta*'Annuities-csly'!C69</f>
        <v>0.68501941711664371</v>
      </c>
      <c r="D69" s="46">
        <f>1-delta*'Annuities-csly'!D69</f>
        <v>0.63832953146519911</v>
      </c>
      <c r="E69" s="46">
        <f>1-delta*'Annuities-csly'!E69</f>
        <v>0.61473628089583721</v>
      </c>
      <c r="F69" s="46">
        <f>1-delta*'Annuities-csly'!F69</f>
        <v>0.60826526410512349</v>
      </c>
      <c r="G69" s="46">
        <f>1-delta*'Annuities-csly'!G69</f>
        <v>0.60765227512783604</v>
      </c>
      <c r="H69" s="46">
        <f>C69-AnnuitiesAnnual!C69</f>
        <v>0.34550394546141872</v>
      </c>
      <c r="I69" s="46">
        <f>D69-AnnuitiesAnnual!D69</f>
        <v>0.50368098310411669</v>
      </c>
      <c r="J69" s="46">
        <f>E69-AnnuitiesAnnual!E69</f>
        <v>0.58361072444646023</v>
      </c>
      <c r="K69" s="46">
        <f>F69-AnnuitiesAnnual!F69</f>
        <v>0.60553337968987908</v>
      </c>
      <c r="L69" s="46">
        <f>G69-AnnuitiesAnnual!G69</f>
        <v>0.60761007744105322</v>
      </c>
    </row>
    <row r="70" spans="1:12">
      <c r="A70" s="3">
        <f t="shared" si="1"/>
        <v>81</v>
      </c>
      <c r="B70" s="41">
        <f>1-delta*'Annuities-csly'!B70</f>
        <v>0.62497861618975703</v>
      </c>
      <c r="C70" s="40">
        <f>1-delta*'Annuities-csly'!C70</f>
        <v>0.69229503042828455</v>
      </c>
      <c r="D70" s="40">
        <f>1-delta*'Annuities-csly'!D70</f>
        <v>0.64951746045763625</v>
      </c>
      <c r="E70" s="40">
        <f>1-delta*'Annuities-csly'!E70</f>
        <v>0.62985493028601891</v>
      </c>
      <c r="F70" s="40">
        <f>1-delta*'Annuities-csly'!F70</f>
        <v>0.6253049095795481</v>
      </c>
      <c r="G70" s="40">
        <f>1-delta*'Annuities-csly'!G70</f>
        <v>0.6249817139347712</v>
      </c>
      <c r="H70" s="40">
        <f>C70-AnnuitiesAnnual!C70</f>
        <v>0.37673690838068025</v>
      </c>
      <c r="I70" s="40">
        <f>D70-AnnuitiesAnnual!D70</f>
        <v>0.53448709673456718</v>
      </c>
      <c r="J70" s="40">
        <f>E70-AnnuitiesAnnual!E70</f>
        <v>0.60699630752458855</v>
      </c>
      <c r="K70" s="40">
        <f>F70-AnnuitiesAnnual!F70</f>
        <v>0.62377534906323495</v>
      </c>
      <c r="L70" s="40">
        <f>G70-AnnuitiesAnnual!G70</f>
        <v>0.62496719268300349</v>
      </c>
    </row>
    <row r="71" spans="1:12">
      <c r="A71" s="3">
        <f t="shared" si="1"/>
        <v>82</v>
      </c>
      <c r="B71" s="41">
        <f>1-delta*'Annuities-csly'!B71</f>
        <v>0.64223522320357807</v>
      </c>
      <c r="C71" s="40">
        <f>1-delta*'Annuities-csly'!C71</f>
        <v>0.70014139050910962</v>
      </c>
      <c r="D71" s="40">
        <f>1-delta*'Annuities-csly'!D71</f>
        <v>0.66143558721273421</v>
      </c>
      <c r="E71" s="40">
        <f>1-delta*'Annuities-csly'!E71</f>
        <v>0.64545425370167897</v>
      </c>
      <c r="F71" s="40">
        <f>1-delta*'Annuities-csly'!F71</f>
        <v>0.64239400560182713</v>
      </c>
      <c r="G71" s="40">
        <f>1-delta*'Annuities-csly'!G71</f>
        <v>0.64223609544877736</v>
      </c>
      <c r="H71" s="40">
        <f>C71-AnnuitiesAnnual!C71</f>
        <v>0.40949936587732222</v>
      </c>
      <c r="I71" s="40">
        <f>D71-AnnuitiesAnnual!D71</f>
        <v>0.56506532254223218</v>
      </c>
      <c r="J71" s="40">
        <f>E71-AnnuitiesAnnual!E71</f>
        <v>0.62929732975292096</v>
      </c>
      <c r="K71" s="40">
        <f>F71-AnnuitiesAnnual!F71</f>
        <v>0.64159704666203943</v>
      </c>
      <c r="L71" s="40">
        <f>G71-AnnuitiesAnnual!G71</f>
        <v>0.64223171748486618</v>
      </c>
    </row>
    <row r="72" spans="1:12">
      <c r="A72" s="3">
        <f t="shared" si="1"/>
        <v>83</v>
      </c>
      <c r="B72" s="41">
        <f>1-delta*'Annuities-csly'!B72</f>
        <v>0.65936779496288733</v>
      </c>
      <c r="C72" s="40">
        <f>1-delta*'Annuities-csly'!C72</f>
        <v>0.70856411704435773</v>
      </c>
      <c r="D72" s="40">
        <f>1-delta*'Annuities-csly'!D72</f>
        <v>0.674032265130587</v>
      </c>
      <c r="E72" s="40">
        <f>1-delta*'Annuities-csly'!E72</f>
        <v>0.66139877730052599</v>
      </c>
      <c r="F72" s="40">
        <f>1-delta*'Annuities-csly'!F72</f>
        <v>0.65943890347584688</v>
      </c>
      <c r="G72" s="40">
        <f>1-delta*'Annuities-csly'!G72</f>
        <v>0.65936800616298918</v>
      </c>
      <c r="H72" s="40">
        <f>C72-AnnuitiesAnnual!C72</f>
        <v>0.4435871898838169</v>
      </c>
      <c r="I72" s="40">
        <f>D72-AnnuitiesAnnual!D72</f>
        <v>0.59504777850494894</v>
      </c>
      <c r="J72" s="40">
        <f>E72-AnnuitiesAnnual!E72</f>
        <v>0.65045967786838577</v>
      </c>
      <c r="K72" s="40">
        <f>F72-AnnuitiesAnnual!F72</f>
        <v>0.65905590502267464</v>
      </c>
      <c r="L72" s="40">
        <f>G72-AnnuitiesAnnual!G72</f>
        <v>0.65936686861547344</v>
      </c>
    </row>
    <row r="73" spans="1:12">
      <c r="A73" s="3">
        <f t="shared" ref="A73:A104" si="2">x</f>
        <v>84</v>
      </c>
      <c r="B73" s="41">
        <f>1-delta*'Annuities-csly'!B73</f>
        <v>0.67633122375651933</v>
      </c>
      <c r="C73" s="40">
        <f>1-delta*'Annuities-csly'!C73</f>
        <v>0.71755970165547156</v>
      </c>
      <c r="D73" s="40">
        <f>1-delta*'Annuities-csly'!D73</f>
        <v>0.68723419907065275</v>
      </c>
      <c r="E73" s="40">
        <f>1-delta*'Annuities-csly'!E73</f>
        <v>0.67754942751107716</v>
      </c>
      <c r="F73" s="40">
        <f>1-delta*'Annuities-csly'!F73</f>
        <v>0.67636023823058866</v>
      </c>
      <c r="G73" s="40">
        <f>1-delta*'Annuities-csly'!G73</f>
        <v>0.67633126692906176</v>
      </c>
      <c r="H73" s="40">
        <f>C73-AnnuitiesAnnual!C73</f>
        <v>0.47873509827136429</v>
      </c>
      <c r="I73" s="40">
        <f>D73-AnnuitiesAnnual!D73</f>
        <v>0.62407642833056953</v>
      </c>
      <c r="J73" s="40">
        <f>E73-AnnuitiesAnnual!E73</f>
        <v>0.67049272681898864</v>
      </c>
      <c r="K73" s="40">
        <f>F73-AnnuitiesAnnual!F73</f>
        <v>0.67619216580552888</v>
      </c>
      <c r="L73" s="40">
        <f>G73-AnnuitiesAnnual!G73</f>
        <v>0.67633101684305663</v>
      </c>
    </row>
    <row r="74" spans="1:12">
      <c r="A74" s="3">
        <f t="shared" si="2"/>
        <v>85</v>
      </c>
      <c r="B74" s="41">
        <f>1-delta*'Annuities-csly'!B74</f>
        <v>0.69308042205225673</v>
      </c>
      <c r="C74" s="40">
        <f>1-delta*'Annuities-csly'!C74</f>
        <v>0.72711392029188704</v>
      </c>
      <c r="D74" s="40">
        <f>1-delta*'Annuities-csly'!D74</f>
        <v>0.70094765555399974</v>
      </c>
      <c r="E74" s="40">
        <f>1-delta*'Annuities-csly'!E74</f>
        <v>0.6937709277024755</v>
      </c>
      <c r="F74" s="40">
        <f>1-delta*'Annuities-csly'!F74</f>
        <v>0.69309108785531448</v>
      </c>
      <c r="G74" s="40">
        <f>1-delta*'Annuities-csly'!G74</f>
        <v>0.69308042934993319</v>
      </c>
      <c r="H74" s="40">
        <f>C74-AnnuitiesAnnual!C74</f>
        <v>0.51461629765493433</v>
      </c>
      <c r="I74" s="40">
        <f>D74-AnnuitiesAnnual!D74</f>
        <v>0.6518263926124338</v>
      </c>
      <c r="J74" s="40">
        <f>E74-AnnuitiesAnnual!E74</f>
        <v>0.68945956340910319</v>
      </c>
      <c r="K74" s="40">
        <f>F74-AnnuitiesAnnual!F74</f>
        <v>0.69302449294410851</v>
      </c>
      <c r="L74" s="40">
        <f>G74-AnnuitiesAnnual!G74</f>
        <v>0.69308038378485781</v>
      </c>
    </row>
    <row r="75" spans="1:12">
      <c r="A75" s="3">
        <f t="shared" si="2"/>
        <v>86</v>
      </c>
      <c r="B75" s="41">
        <f>1-delta*'Annuities-csly'!B75</f>
        <v>0.709570791705746</v>
      </c>
      <c r="C75" s="40">
        <f>1-delta*'Annuities-csly'!C75</f>
        <v>0.73720040336761705</v>
      </c>
      <c r="D75" s="40">
        <f>1-delta*'Annuities-csly'!D75</f>
        <v>0.71506129742599234</v>
      </c>
      <c r="E75" s="40">
        <f>1-delta*'Annuities-csly'!E75</f>
        <v>0.70993818307713041</v>
      </c>
      <c r="F75" s="40">
        <f>1-delta*'Annuities-csly'!F75</f>
        <v>0.70957427962436337</v>
      </c>
      <c r="G75" s="40">
        <f>1-delta*'Annuities-csly'!G75</f>
        <v>0.70957079270233869</v>
      </c>
      <c r="H75" s="40">
        <f>C75-AnnuitiesAnnual!C75</f>
        <v>0.55084620242284354</v>
      </c>
      <c r="I75" s="40">
        <f>D75-AnnuitiesAnnual!D75</f>
        <v>0.67802933263398613</v>
      </c>
      <c r="J75" s="40">
        <f>E75-AnnuitiesAnnual!E75</f>
        <v>0.70746022839987288</v>
      </c>
      <c r="K75" s="40">
        <f>F75-AnnuitiesAnnual!F75</f>
        <v>0.70955075456382888</v>
      </c>
      <c r="L75" s="40">
        <f>G75-AnnuitiesAnnual!G75</f>
        <v>0.70957078598059276</v>
      </c>
    </row>
    <row r="76" spans="1:12">
      <c r="A76" s="3">
        <f t="shared" si="2"/>
        <v>87</v>
      </c>
      <c r="B76" s="41">
        <f>1-delta*'Annuities-csly'!B76</f>
        <v>0.72575871036489881</v>
      </c>
      <c r="C76" s="40">
        <f>1-delta*'Annuities-csly'!C76</f>
        <v>0.74777951381829033</v>
      </c>
      <c r="D76" s="40">
        <f>1-delta*'Annuities-csly'!D76</f>
        <v>0.72945060067881951</v>
      </c>
      <c r="E76" s="40">
        <f>1-delta*'Annuities-csly'!E76</f>
        <v>0.72594081711985581</v>
      </c>
      <c r="F76" s="40">
        <f>1-delta*'Annuities-csly'!F76</f>
        <v>0.72575971073864631</v>
      </c>
      <c r="G76" s="40">
        <f>1-delta*'Annuities-csly'!G76</f>
        <v>0.72575871047201335</v>
      </c>
      <c r="H76" s="40">
        <f>C76-AnnuitiesAnnual!C76</f>
        <v>0.58699121028074952</v>
      </c>
      <c r="I76" s="40">
        <f>D76-AnnuitiesAnnual!D76</f>
        <v>0.70249369233174674</v>
      </c>
      <c r="J76" s="40">
        <f>E76-AnnuitiesAnnual!E76</f>
        <v>0.72461113647245212</v>
      </c>
      <c r="K76" s="40">
        <f>F76-AnnuitiesAnnual!F76</f>
        <v>0.72575240635494842</v>
      </c>
      <c r="L76" s="40">
        <f>G76-AnnuitiesAnnual!G76</f>
        <v>0.72575870968990042</v>
      </c>
    </row>
    <row r="77" spans="1:12">
      <c r="A77" s="3">
        <f t="shared" si="2"/>
        <v>88</v>
      </c>
      <c r="B77" s="41">
        <f>1-delta*'Annuities-csly'!B77</f>
        <v>0.74160202548347032</v>
      </c>
      <c r="C77" s="40">
        <f>1-delta*'Annuities-csly'!C77</f>
        <v>0.75879770467630936</v>
      </c>
      <c r="D77" s="40">
        <f>1-delta*'Annuities-csly'!D77</f>
        <v>0.74398357219637368</v>
      </c>
      <c r="E77" s="40">
        <f>1-delta*'Annuities-csly'!E77</f>
        <v>0.74168540791479898</v>
      </c>
      <c r="F77" s="40">
        <f>1-delta*'Annuities-csly'!F77</f>
        <v>0.74160227313845906</v>
      </c>
      <c r="G77" s="40">
        <f>1-delta*'Annuities-csly'!G77</f>
        <v>0.74160202549226883</v>
      </c>
      <c r="H77" s="40">
        <f>C77-AnnuitiesAnnual!C77</f>
        <v>0.6225832451328428</v>
      </c>
      <c r="I77" s="40">
        <f>D77-AnnuitiesAnnual!D77</f>
        <v>0.72511830408234945</v>
      </c>
      <c r="J77" s="40">
        <f>E77-AnnuitiesAnnual!E77</f>
        <v>0.74102489938288807</v>
      </c>
      <c r="K77" s="40">
        <f>F77-AnnuitiesAnnual!F77</f>
        <v>0.74160031135549775</v>
      </c>
      <c r="L77" s="40">
        <f>G77-AnnuitiesAnnual!G77</f>
        <v>0.74160202542257181</v>
      </c>
    </row>
    <row r="78" spans="1:12">
      <c r="A78" s="3">
        <f t="shared" si="2"/>
        <v>89</v>
      </c>
      <c r="B78" s="41">
        <f>1-delta*'Annuities-csly'!B78</f>
        <v>0.75706054532709033</v>
      </c>
      <c r="C78" s="40">
        <f>1-delta*'Annuities-csly'!C78</f>
        <v>0.77018753474724477</v>
      </c>
      <c r="D78" s="40">
        <f>1-delta*'Annuities-csly'!D78</f>
        <v>0.75852724109929326</v>
      </c>
      <c r="E78" s="40">
        <f>1-delta*'Annuities-csly'!E78</f>
        <v>0.75709547824064516</v>
      </c>
      <c r="F78" s="40">
        <f>1-delta*'Annuities-csly'!F78</f>
        <v>0.75706059730606778</v>
      </c>
      <c r="G78" s="40">
        <f>1-delta*'Annuities-csly'!G78</f>
        <v>0.75706054532762468</v>
      </c>
      <c r="H78" s="40">
        <f>C78-AnnuitiesAnnual!C78</f>
        <v>0.65714026025428041</v>
      </c>
      <c r="I78" s="40">
        <f>D78-AnnuitiesAnnual!D78</f>
        <v>0.74589632061547495</v>
      </c>
      <c r="J78" s="40">
        <f>E78-AnnuitiesAnnual!E78</f>
        <v>0.75679464226515414</v>
      </c>
      <c r="K78" s="40">
        <f>F78-AnnuitiesAnnual!F78</f>
        <v>0.75706014967245217</v>
      </c>
      <c r="L78" s="40">
        <f>G78-AnnuitiesAnnual!G78</f>
        <v>0.75706054532302258</v>
      </c>
    </row>
    <row r="79" spans="1:12">
      <c r="A79" s="11">
        <f t="shared" si="2"/>
        <v>90</v>
      </c>
      <c r="B79" s="47">
        <f>1-delta*'Annuities-csly'!B79</f>
        <v>0.77209651562732495</v>
      </c>
      <c r="C79" s="46">
        <f>1-delta*'Annuities-csly'!C79</f>
        <v>0.78186850530188923</v>
      </c>
      <c r="D79" s="46">
        <f>1-delta*'Annuities-csly'!D79</f>
        <v>0.77295420137958748</v>
      </c>
      <c r="E79" s="46">
        <f>1-delta*'Annuities-csly'!E79</f>
        <v>0.77210976375544127</v>
      </c>
      <c r="F79" s="46">
        <f>1-delta*'Annuities-csly'!F79</f>
        <v>0.77209652469186074</v>
      </c>
      <c r="G79" s="46">
        <f>1-delta*'Annuities-csly'!G79</f>
        <v>0.77209651562734805</v>
      </c>
      <c r="H79" s="46">
        <f>C79-AnnuitiesAnnual!C79</f>
        <v>0.69019210452512358</v>
      </c>
      <c r="I79" s="46">
        <f>D79-AnnuitiesAnnual!D79</f>
        <v>0.76490778039639684</v>
      </c>
      <c r="J79" s="46">
        <f>E79-AnnuitiesAnnual!E79</f>
        <v>0.7719854757912521</v>
      </c>
      <c r="K79" s="46">
        <f>F79-AnnuitiesAnnual!F79</f>
        <v>0.77209643965247332</v>
      </c>
      <c r="L79" s="46">
        <f>G79-AnnuitiesAnnual!G79</f>
        <v>0.77209651562713111</v>
      </c>
    </row>
    <row r="80" spans="1:12">
      <c r="A80" s="3">
        <f t="shared" si="2"/>
        <v>91</v>
      </c>
      <c r="B80" s="41">
        <f>1-delta*'Annuities-csly'!B80</f>
        <v>0.78667507018446381</v>
      </c>
      <c r="C80" s="40">
        <f>1-delta*'Annuities-csly'!C80</f>
        <v>0.79374883464959189</v>
      </c>
      <c r="D80" s="40">
        <f>1-delta*'Annuities-csly'!D80</f>
        <v>0.7871484036368106</v>
      </c>
      <c r="E80" s="40">
        <f>1-delta*'Annuities-csly'!E80</f>
        <v>0.78667956388978533</v>
      </c>
      <c r="F80" s="40">
        <f>1-delta*'Annuities-csly'!F80</f>
        <v>0.78667507146843696</v>
      </c>
      <c r="G80" s="40">
        <f>1-delta*'Annuities-csly'!G80</f>
        <v>0.78667507018446459</v>
      </c>
      <c r="H80" s="40">
        <f>C80-AnnuitiesAnnual!C80</f>
        <v>0.72131012632827052</v>
      </c>
      <c r="I80" s="40">
        <f>D80-AnnuitiesAnnual!D80</f>
        <v>0.78230124424066483</v>
      </c>
      <c r="J80" s="40">
        <f>E80-AnnuitiesAnnual!E80</f>
        <v>0.786633546212682</v>
      </c>
      <c r="K80" s="40">
        <f>F80-AnnuitiesAnnual!F80</f>
        <v>0.78667505831994233</v>
      </c>
      <c r="L80" s="40">
        <f>G80-AnnuitiesAnnual!G80</f>
        <v>0.78667507018445759</v>
      </c>
    </row>
    <row r="81" spans="1:12">
      <c r="A81" s="3">
        <f t="shared" si="2"/>
        <v>92</v>
      </c>
      <c r="B81" s="41">
        <f>1-delta*'Annuities-csly'!B81</f>
        <v>0.80076464379542978</v>
      </c>
      <c r="C81" s="40">
        <f>1-delta*'Annuities-csly'!C81</f>
        <v>0.80572820624067543</v>
      </c>
      <c r="D81" s="40">
        <f>1-delta*'Annuities-csly'!D81</f>
        <v>0.801009477247421</v>
      </c>
      <c r="E81" s="40">
        <f>1-delta*'Annuities-csly'!E81</f>
        <v>0.80076598874805349</v>
      </c>
      <c r="F81" s="40">
        <f>1-delta*'Annuities-csly'!F81</f>
        <v>0.80076464393943991</v>
      </c>
      <c r="G81" s="40">
        <f>1-delta*'Annuities-csly'!G81</f>
        <v>0.80076464379542978</v>
      </c>
      <c r="H81" s="40">
        <f>C81-AnnuitiesAnnual!C81</f>
        <v>0.75013774588234583</v>
      </c>
      <c r="I81" s="40">
        <f>D81-AnnuitiesAnnual!D81</f>
        <v>0.79826741356685937</v>
      </c>
      <c r="J81" s="40">
        <f>E81-AnnuitiesAnnual!E81</f>
        <v>0.80075092566859463</v>
      </c>
      <c r="K81" s="40">
        <f>F81-AnnuitiesAnnual!F81</f>
        <v>0.80076464232656874</v>
      </c>
      <c r="L81" s="40">
        <f>G81-AnnuitiesAnnual!G81</f>
        <v>0.80076464379542966</v>
      </c>
    </row>
    <row r="82" spans="1:12">
      <c r="A82" s="3">
        <f t="shared" si="2"/>
        <v>93</v>
      </c>
      <c r="B82" s="41">
        <f>1-delta*'Annuities-csly'!B82</f>
        <v>0.81433733642905515</v>
      </c>
      <c r="C82" s="40">
        <f>1-delta*'Annuities-csly'!C82</f>
        <v>0.81770141088897774</v>
      </c>
      <c r="D82" s="40">
        <f>1-delta*'Annuities-csly'!D82</f>
        <v>0.81445511900544543</v>
      </c>
      <c r="E82" s="40">
        <f>1-delta*'Annuities-csly'!E82</f>
        <v>0.81433768625625702</v>
      </c>
      <c r="F82" s="40">
        <f>1-delta*'Annuities-csly'!F82</f>
        <v>0.81433733644148365</v>
      </c>
      <c r="G82" s="40">
        <f>1-delta*'Annuities-csly'!G82</f>
        <v>0.81433733642905515</v>
      </c>
      <c r="H82" s="40">
        <f>C82-AnnuitiesAnnual!C82</f>
        <v>0.77641819597150474</v>
      </c>
      <c r="I82" s="40">
        <f>D82-AnnuitiesAnnual!D82</f>
        <v>0.81300971597629734</v>
      </c>
      <c r="J82" s="40">
        <f>E82-AnnuitiesAnnual!E82</f>
        <v>0.81433339325034149</v>
      </c>
      <c r="K82" s="40">
        <f>F82-AnnuitiesAnnual!F82</f>
        <v>0.81433733628896421</v>
      </c>
      <c r="L82" s="40">
        <f>G82-AnnuitiesAnnual!G82</f>
        <v>0.81433733642905515</v>
      </c>
    </row>
    <row r="83" spans="1:12">
      <c r="A83" s="3">
        <f t="shared" si="2"/>
        <v>94</v>
      </c>
      <c r="B83" s="41">
        <f>1-delta*'Annuities-csly'!B83</f>
        <v>0.82736921860331303</v>
      </c>
      <c r="C83" s="40">
        <f>1-delta*'Annuities-csly'!C83</f>
        <v>0.82956266546616231</v>
      </c>
      <c r="D83" s="40">
        <f>1-delta*'Annuities-csly'!D83</f>
        <v>0.82742146085497781</v>
      </c>
      <c r="E83" s="40">
        <f>1-delta*'Annuities-csly'!E83</f>
        <v>0.82736929633799206</v>
      </c>
      <c r="F83" s="40">
        <f>1-delta*'Annuities-csly'!F83</f>
        <v>0.82736921860411217</v>
      </c>
      <c r="G83" s="40">
        <f>1-delta*'Annuities-csly'!G83</f>
        <v>0.82736921860331303</v>
      </c>
      <c r="H83" s="40">
        <f>C83-AnnuitiesAnnual!C83</f>
        <v>0.80001503682113939</v>
      </c>
      <c r="I83" s="40">
        <f>D83-AnnuitiesAnnual!D83</f>
        <v>0.82671771248618231</v>
      </c>
      <c r="J83" s="40">
        <f>E83-AnnuitiesAnnual!E83</f>
        <v>0.82736824918455132</v>
      </c>
      <c r="K83" s="40">
        <f>F83-AnnuitiesAnnual!F83</f>
        <v>0.82736921859334656</v>
      </c>
      <c r="L83" s="40">
        <f>G83-AnnuitiesAnnual!G83</f>
        <v>0.82736921860331303</v>
      </c>
    </row>
    <row r="84" spans="1:12">
      <c r="A84" s="3">
        <f t="shared" si="2"/>
        <v>95</v>
      </c>
      <c r="B84" s="41">
        <f>1-delta*'Annuities-csly'!B84</f>
        <v>0.83984056942709551</v>
      </c>
      <c r="C84" s="40">
        <f>1-delta*'Annuities-csly'!C84</f>
        <v>0.8412102508756758</v>
      </c>
      <c r="D84" s="40">
        <f>1-delta*'Annuities-csly'!D84</f>
        <v>0.83986172602817155</v>
      </c>
      <c r="E84" s="40">
        <f>1-delta*'Annuities-csly'!E84</f>
        <v>0.83984058390270788</v>
      </c>
      <c r="F84" s="40">
        <f>1-delta*'Annuities-csly'!F84</f>
        <v>0.83984056942713248</v>
      </c>
      <c r="G84" s="40">
        <f>1-delta*'Annuities-csly'!G84</f>
        <v>0.83984056942709551</v>
      </c>
      <c r="H84" s="40">
        <f>C84-AnnuitiesAnnual!C84</f>
        <v>0.82092125074536282</v>
      </c>
      <c r="I84" s="40">
        <f>D84-AnnuitiesAnnual!D84</f>
        <v>0.83954833470463786</v>
      </c>
      <c r="J84" s="40">
        <f>E84-AnnuitiesAnnual!E84</f>
        <v>0.83984036947642504</v>
      </c>
      <c r="K84" s="40">
        <f>F84-AnnuitiesAnnual!F84</f>
        <v>0.83984056942658547</v>
      </c>
      <c r="L84" s="40">
        <f>G84-AnnuitiesAnnual!G84</f>
        <v>0.83984056942709551</v>
      </c>
    </row>
    <row r="85" spans="1:12">
      <c r="A85" s="3">
        <f t="shared" si="2"/>
        <v>96</v>
      </c>
      <c r="B85" s="41">
        <f>1-delta*'Annuities-csly'!B85</f>
        <v>0.85173604071281905</v>
      </c>
      <c r="C85" s="40">
        <f>1-delta*'Annuities-csly'!C85</f>
        <v>0.85255100314918653</v>
      </c>
      <c r="D85" s="40">
        <f>1-delta*'Annuities-csly'!D85</f>
        <v>0.85174377775531818</v>
      </c>
      <c r="E85" s="40">
        <f>1-delta*'Annuities-csly'!E85</f>
        <v>0.85173604292350125</v>
      </c>
      <c r="F85" s="40">
        <f>1-delta*'Annuities-csly'!F85</f>
        <v>0.85173604071282027</v>
      </c>
      <c r="G85" s="40">
        <f>1-delta*'Annuities-csly'!G85</f>
        <v>0.85173604071281905</v>
      </c>
      <c r="H85" s="40">
        <f>C85-AnnuitiesAnnual!C85</f>
        <v>0.8392539877629227</v>
      </c>
      <c r="I85" s="40">
        <f>D85-AnnuitiesAnnual!D85</f>
        <v>0.85161753933184681</v>
      </c>
      <c r="J85" s="40">
        <f>E85-AnnuitiesAnnual!E85</f>
        <v>0.85173600685377027</v>
      </c>
      <c r="K85" s="40">
        <f>F85-AnnuitiesAnnual!F85</f>
        <v>0.85173604071280107</v>
      </c>
      <c r="L85" s="40">
        <f>G85-AnnuitiesAnnual!G85</f>
        <v>0.85173604071281905</v>
      </c>
    </row>
    <row r="86" spans="1:12">
      <c r="A86" s="3">
        <f t="shared" si="2"/>
        <v>97</v>
      </c>
      <c r="B86" s="41">
        <f>1-delta*'Annuities-csly'!B86</f>
        <v>0.8630447428767728</v>
      </c>
      <c r="C86" s="40">
        <f>1-delta*'Annuities-csly'!C86</f>
        <v>0.86350414904838535</v>
      </c>
      <c r="D86" s="40">
        <f>1-delta*'Annuities-csly'!D86</f>
        <v>0.86304726654962405</v>
      </c>
      <c r="E86" s="40">
        <f>1-delta*'Annuities-csly'!E86</f>
        <v>0.86304474314699375</v>
      </c>
      <c r="F86" s="40">
        <f>1-delta*'Annuities-csly'!F86</f>
        <v>0.86304474287677291</v>
      </c>
      <c r="G86" s="40">
        <f>1-delta*'Annuities-csly'!G86</f>
        <v>0.8630447428767728</v>
      </c>
      <c r="H86" s="40">
        <f>C86-AnnuitiesAnnual!C86</f>
        <v>0.85523438925772188</v>
      </c>
      <c r="I86" s="40">
        <f>D86-AnnuitiesAnnual!D86</f>
        <v>0.86300183797343311</v>
      </c>
      <c r="J86" s="40">
        <f>E86-AnnuitiesAnnual!E86</f>
        <v>0.8630447382827533</v>
      </c>
      <c r="K86" s="40">
        <f>F86-AnnuitiesAnnual!F86</f>
        <v>0.86304474287677246</v>
      </c>
      <c r="L86" s="40">
        <f>G86-AnnuitiesAnnual!G86</f>
        <v>0.8630447428767728</v>
      </c>
    </row>
    <row r="87" spans="1:12">
      <c r="A87" s="3">
        <f t="shared" si="2"/>
        <v>98</v>
      </c>
      <c r="B87" s="41">
        <f>1-delta*'Annuities-csly'!B87</f>
        <v>0.87376025092731113</v>
      </c>
      <c r="C87" s="40">
        <f>1-delta*'Annuities-csly'!C87</f>
        <v>0.87400403055008624</v>
      </c>
      <c r="D87" s="40">
        <f>1-delta*'Annuities-csly'!D87</f>
        <v>0.87376097497959382</v>
      </c>
      <c r="E87" s="40">
        <f>1-delta*'Annuities-csly'!E87</f>
        <v>0.87376025095303489</v>
      </c>
      <c r="F87" s="40">
        <f>1-delta*'Annuities-csly'!F87</f>
        <v>0.87376025092731113</v>
      </c>
      <c r="G87" s="40">
        <f>1-delta*'Annuities-csly'!G87</f>
        <v>0.87376025092731113</v>
      </c>
      <c r="H87" s="40">
        <f>C87-AnnuitiesAnnual!C87</f>
        <v>0.86915499665071438</v>
      </c>
      <c r="I87" s="40">
        <f>D87-AnnuitiesAnnual!D87</f>
        <v>0.87374657281577184</v>
      </c>
      <c r="J87" s="40">
        <f>E87-AnnuitiesAnnual!E87</f>
        <v>0.8737602504413633</v>
      </c>
      <c r="K87" s="40">
        <f>F87-AnnuitiesAnnual!F87</f>
        <v>0.87376025092731113</v>
      </c>
      <c r="L87" s="40">
        <f>G87-AnnuitiesAnnual!G87</f>
        <v>0.87376025092731113</v>
      </c>
    </row>
    <row r="88" spans="1:12">
      <c r="A88" s="3">
        <f t="shared" si="2"/>
        <v>99</v>
      </c>
      <c r="B88" s="41">
        <f>1-delta*'Annuities-csly'!B88</f>
        <v>0.88388053158263991</v>
      </c>
      <c r="C88" s="40">
        <f>1-delta*'Annuities-csly'!C88</f>
        <v>0.88400141925427633</v>
      </c>
      <c r="D88" s="40">
        <f>1-delta*'Annuities-csly'!D88</f>
        <v>0.88388071145934999</v>
      </c>
      <c r="E88" s="40">
        <f>1-delta*'Annuities-csly'!E88</f>
        <v>0.8838805315844892</v>
      </c>
      <c r="F88" s="40">
        <f>1-delta*'Annuities-csly'!F88</f>
        <v>0.88388053158263991</v>
      </c>
      <c r="G88" s="40">
        <f>1-delta*'Annuities-csly'!G88</f>
        <v>0.88388053158263991</v>
      </c>
      <c r="H88" s="40">
        <f>C88-AnnuitiesAnnual!C88</f>
        <v>0.88134026729957127</v>
      </c>
      <c r="I88" s="40">
        <f>D88-AnnuitiesAnnual!D88</f>
        <v>0.88387675175649427</v>
      </c>
      <c r="J88" s="40">
        <f>E88-AnnuitiesAnnual!E88</f>
        <v>0.88388053154377999</v>
      </c>
      <c r="K88" s="40">
        <f>F88-AnnuitiesAnnual!F88</f>
        <v>0.88388053158263991</v>
      </c>
      <c r="L88" s="40">
        <f>G88-AnnuitiesAnnual!G88</f>
        <v>0.88388053158263991</v>
      </c>
    </row>
    <row r="89" spans="1:12">
      <c r="A89" s="11">
        <f t="shared" si="2"/>
        <v>100</v>
      </c>
      <c r="B89" s="47">
        <f>1-delta*'Annuities-csly'!B89</f>
        <v>0.8934077953348184</v>
      </c>
      <c r="C89" s="46">
        <f>1-delta*'Annuities-csly'!C89</f>
        <v>0.89346335857188708</v>
      </c>
      <c r="D89" s="46">
        <f>1-delta*'Annuities-csly'!D89</f>
        <v>0.89340783335188356</v>
      </c>
      <c r="E89" s="46">
        <f>1-delta*'Annuities-csly'!E89</f>
        <v>0.89340779533491532</v>
      </c>
      <c r="F89" s="46">
        <f>1-delta*'Annuities-csly'!F89</f>
        <v>0.8934077953348184</v>
      </c>
      <c r="G89" s="46">
        <f>1-delta*'Annuities-csly'!G89</f>
        <v>0.8934077953348184</v>
      </c>
      <c r="H89" s="46">
        <f>C89-AnnuitiesAnnual!C89</f>
        <v>0.89210763383644653</v>
      </c>
      <c r="I89" s="46">
        <f>D89-AnnuitiesAnnual!D89</f>
        <v>0.89340690574797832</v>
      </c>
      <c r="J89" s="46">
        <f>E89-AnnuitiesAnnual!E89</f>
        <v>0.89340779533254899</v>
      </c>
      <c r="K89" s="46">
        <f>F89-AnnuitiesAnnual!F89</f>
        <v>0.8934077953348184</v>
      </c>
      <c r="L89" s="46">
        <f>G89-AnnuitiesAnnual!G89</f>
        <v>0.8934077953348184</v>
      </c>
    </row>
    <row r="90" spans="1:12">
      <c r="A90" s="3">
        <f t="shared" si="2"/>
        <v>101</v>
      </c>
      <c r="B90" s="41">
        <f>1-delta*'Annuities-csly'!B90</f>
        <v>0.90234827995896272</v>
      </c>
    </row>
    <row r="91" spans="1:12">
      <c r="A91" s="3">
        <f t="shared" si="2"/>
        <v>102</v>
      </c>
      <c r="B91" s="41">
        <f>1-delta*'Annuities-csly'!B91</f>
        <v>0.91071197444217766</v>
      </c>
    </row>
    <row r="92" spans="1:12">
      <c r="A92" s="3">
        <f t="shared" si="2"/>
        <v>103</v>
      </c>
      <c r="B92" s="41">
        <f>1-delta*'Annuities-csly'!B92</f>
        <v>0.91851229448463489</v>
      </c>
    </row>
    <row r="93" spans="1:12">
      <c r="A93" s="3">
        <f t="shared" si="2"/>
        <v>104</v>
      </c>
      <c r="B93" s="41">
        <f>1-delta*'Annuities-csly'!B93</f>
        <v>0.92576572254915068</v>
      </c>
    </row>
    <row r="94" spans="1:12">
      <c r="A94" s="3">
        <f t="shared" si="2"/>
        <v>105</v>
      </c>
      <c r="B94" s="41">
        <f>1-delta*'Annuities-csly'!B94</f>
        <v>0.93249142689225162</v>
      </c>
    </row>
    <row r="95" spans="1:12">
      <c r="A95" s="3">
        <f t="shared" si="2"/>
        <v>106</v>
      </c>
      <c r="B95" s="41">
        <f>1-delta*'Annuities-csly'!B95</f>
        <v>0.93871087513297202</v>
      </c>
    </row>
    <row r="96" spans="1:12">
      <c r="A96" s="3">
        <f t="shared" si="2"/>
        <v>107</v>
      </c>
      <c r="B96" s="41">
        <f>1-delta*'Annuities-csly'!B96</f>
        <v>0.94444745878457259</v>
      </c>
    </row>
    <row r="97" spans="1:2">
      <c r="A97" s="3">
        <f t="shared" si="2"/>
        <v>108</v>
      </c>
      <c r="B97" s="41">
        <f>1-delta*'Annuities-csly'!B97</f>
        <v>0.94972614590161208</v>
      </c>
    </row>
    <row r="98" spans="1:2">
      <c r="A98" s="3">
        <f t="shared" si="2"/>
        <v>109</v>
      </c>
      <c r="B98" s="41">
        <f>1-delta*'Annuities-csly'!B98</f>
        <v>0.95457317970036581</v>
      </c>
    </row>
    <row r="99" spans="1:2">
      <c r="A99" s="3">
        <f t="shared" si="2"/>
        <v>110</v>
      </c>
      <c r="B99" s="41">
        <f>1-delta*'Annuities-csly'!B99</f>
        <v>0.95901584177362853</v>
      </c>
    </row>
    <row r="100" spans="1:2">
      <c r="A100" s="3">
        <f t="shared" si="2"/>
        <v>111</v>
      </c>
      <c r="B100" s="41">
        <f>1-delta*'Annuities-csly'!B100</f>
        <v>0.96308229929808353</v>
      </c>
    </row>
    <row r="101" spans="1:2">
      <c r="A101" s="3">
        <f t="shared" si="2"/>
        <v>112</v>
      </c>
      <c r="B101" s="41">
        <f>1-delta*'Annuities-csly'!B101</f>
        <v>0.96680155612952634</v>
      </c>
    </row>
    <row r="102" spans="1:2">
      <c r="A102" s="3">
        <f t="shared" si="2"/>
        <v>113</v>
      </c>
      <c r="B102" s="41">
        <f>1-delta*'Annuities-csly'!B102</f>
        <v>0.97020352716971259</v>
      </c>
    </row>
    <row r="103" spans="1:2">
      <c r="A103" s="3">
        <f t="shared" si="2"/>
        <v>114</v>
      </c>
      <c r="B103" s="41">
        <f>1-delta*'Annuities-csly'!B103</f>
        <v>0.9733192524802452</v>
      </c>
    </row>
    <row r="104" spans="1:2">
      <c r="A104" s="3">
        <f t="shared" si="2"/>
        <v>115</v>
      </c>
      <c r="B104" s="41">
        <f>1-delta*'Annuities-csly'!B104</f>
        <v>0.97618126007459638</v>
      </c>
    </row>
    <row r="105" spans="1:2">
      <c r="A105" s="3">
        <f t="shared" ref="A105:A119" si="3">x</f>
        <v>116</v>
      </c>
      <c r="B105" s="41">
        <f>1-delta*'Annuities-csly'!B105</f>
        <v>0.97882407109371627</v>
      </c>
    </row>
    <row r="106" spans="1:2">
      <c r="A106" s="3">
        <f t="shared" si="3"/>
        <v>117</v>
      </c>
      <c r="B106" s="41">
        <f>1-delta*'Annuities-csly'!B106</f>
        <v>0.98128481499107245</v>
      </c>
    </row>
    <row r="107" spans="1:2">
      <c r="A107" s="3">
        <f t="shared" si="3"/>
        <v>118</v>
      </c>
      <c r="B107" s="41">
        <f>1-delta*'Annuities-csly'!B107</f>
        <v>0.98360388400802645</v>
      </c>
    </row>
    <row r="108" spans="1:2">
      <c r="A108" s="3">
        <f t="shared" si="3"/>
        <v>119</v>
      </c>
      <c r="B108" s="41">
        <f>1-delta*'Annuities-csly'!B108</f>
        <v>0.98582550947733616</v>
      </c>
    </row>
    <row r="109" spans="1:2">
      <c r="A109" s="3">
        <f t="shared" si="3"/>
        <v>120</v>
      </c>
      <c r="B109" s="41">
        <f>1-delta*'Annuities-csly'!B109</f>
        <v>0.98799810097324947</v>
      </c>
    </row>
    <row r="110" spans="1:2">
      <c r="A110" s="3">
        <f t="shared" si="3"/>
        <v>121</v>
      </c>
      <c r="B110" s="41">
        <f>1-delta*'Annuities-csly'!B110</f>
        <v>0.99017417867518942</v>
      </c>
    </row>
    <row r="111" spans="1:2">
      <c r="A111" s="3">
        <f t="shared" si="3"/>
        <v>122</v>
      </c>
      <c r="B111" s="41">
        <f>1-delta*'Annuities-csly'!B111</f>
        <v>0.99240978122207668</v>
      </c>
    </row>
    <row r="112" spans="1:2">
      <c r="A112" s="3">
        <f t="shared" si="3"/>
        <v>123</v>
      </c>
      <c r="B112" s="41">
        <f>1-delta*'Annuities-csly'!B112</f>
        <v>0.99476336430796786</v>
      </c>
    </row>
    <row r="113" spans="1:2">
      <c r="A113" s="3">
        <f t="shared" si="3"/>
        <v>124</v>
      </c>
      <c r="B113" s="41">
        <f>1-delta*'Annuities-csly'!B113</f>
        <v>0.99729439739773873</v>
      </c>
    </row>
    <row r="114" spans="1:2">
      <c r="A114" s="3">
        <f t="shared" si="3"/>
        <v>125</v>
      </c>
      <c r="B114" s="41">
        <f>1-delta*'Annuities-csly'!B114</f>
        <v>1.0000620418824064</v>
      </c>
    </row>
    <row r="115" spans="1:2">
      <c r="A115" s="3">
        <f t="shared" si="3"/>
        <v>126</v>
      </c>
      <c r="B115" s="41">
        <f>1-delta*'Annuities-csly'!B115</f>
        <v>1.0031243525936155</v>
      </c>
    </row>
    <row r="116" spans="1:2">
      <c r="A116" s="3">
        <f t="shared" si="3"/>
        <v>127</v>
      </c>
      <c r="B116" s="41">
        <f>1-delta*'Annuities-csly'!B116</f>
        <v>1.0065383251542896</v>
      </c>
    </row>
    <row r="117" spans="1:2">
      <c r="A117" s="3">
        <f t="shared" si="3"/>
        <v>128</v>
      </c>
      <c r="B117" s="41">
        <f>1-delta*'Annuities-csly'!B117</f>
        <v>1.0103608512899145</v>
      </c>
    </row>
    <row r="118" spans="1:2">
      <c r="A118" s="3">
        <f t="shared" si="3"/>
        <v>129</v>
      </c>
      <c r="B118" s="41">
        <f>1-delta*'Annuities-csly'!B118</f>
        <v>1.0146503692075624</v>
      </c>
    </row>
    <row r="119" spans="1:2">
      <c r="A119" s="3">
        <f t="shared" si="3"/>
        <v>130</v>
      </c>
      <c r="B119" s="41">
        <f>1-delta*'Annuities-csly'!B119</f>
        <v>1.0194693660523495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Inputs</vt:lpstr>
      <vt:lpstr>Life Table Functions </vt:lpstr>
      <vt:lpstr>AnnuitiesAnnual</vt:lpstr>
      <vt:lpstr>Annuities-mthly</vt:lpstr>
      <vt:lpstr>Annuities-csly</vt:lpstr>
      <vt:lpstr>InsuranceAnnual</vt:lpstr>
      <vt:lpstr>Insurancemthly</vt:lpstr>
      <vt:lpstr>Insurancecsly</vt:lpstr>
      <vt:lpstr>A</vt:lpstr>
      <vt:lpstr>B</vt:lpstr>
      <vt:lpstr>cc</vt:lpstr>
      <vt:lpstr>d</vt:lpstr>
      <vt:lpstr>d_m</vt:lpstr>
      <vt:lpstr>delta</vt:lpstr>
      <vt:lpstr>i</vt:lpstr>
      <vt:lpstr>i_m</vt:lpstr>
      <vt:lpstr>m</vt:lpstr>
      <vt:lpstr>v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Chris Groendyke</cp:lastModifiedBy>
  <dcterms:created xsi:type="dcterms:W3CDTF">2011-05-26T15:04:59Z</dcterms:created>
  <dcterms:modified xsi:type="dcterms:W3CDTF">2023-04-26T00:59:17Z</dcterms:modified>
</cp:coreProperties>
</file>