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artman\Box\BYU_web\444Files\"/>
    </mc:Choice>
  </mc:AlternateContent>
  <xr:revisionPtr revIDLastSave="0" documentId="8_{FE2CA487-D735-4E82-A708-30B344F7BA75}" xr6:coauthVersionLast="47" xr6:coauthVersionMax="47" xr10:uidLastSave="{00000000-0000-0000-0000-000000000000}"/>
  <bookViews>
    <workbookView xWindow="0" yWindow="0" windowWidth="35472" windowHeight="25320" tabRatio="575" xr2:uid="{00000000-000D-0000-FFFF-FFFF00000000}"/>
  </bookViews>
  <sheets>
    <sheet name="Inputs" sheetId="2" r:id="rId1"/>
    <sheet name="Premiums" sheetId="7" r:id="rId2"/>
    <sheet name="COI Rates" sheetId="3" r:id="rId3"/>
    <sheet name="Earned and Credited Rates" sheetId="5" r:id="rId4"/>
    <sheet name="Corridor Factors" sheetId="4" r:id="rId5"/>
    <sheet name="Surrender Charge Schedule" sheetId="6" r:id="rId6"/>
    <sheet name="Account Values -- Type B" sheetId="1" r:id="rId7"/>
    <sheet name="Account Values -- Type A" sheetId="9" r:id="rId8"/>
  </sheets>
  <definedNames>
    <definedName name="age">Inputs!$C$3</definedName>
    <definedName name="COIcolumn">'COI Rates'!$I$9</definedName>
    <definedName name="COIs">'COI Rates'!$B$4:$F$83</definedName>
    <definedName name="corridorfactors">'Corridor Factors'!$C$4:$D$83</definedName>
    <definedName name="creditedrates">'Earned and Credited Rates'!$C$4:$E$113</definedName>
    <definedName name="face">Inputs!$C$8</definedName>
    <definedName name="firstyrexp">Inputs!$C$16</definedName>
    <definedName name="fundallocations">#REF!</definedName>
    <definedName name="guarint">Inputs!$C$11</definedName>
    <definedName name="intrates">'Earned and Credited Rates'!$C$4:$E$113</definedName>
    <definedName name="intspread">Inputs!$C$10</definedName>
    <definedName name="iq">Inputs!$C$12</definedName>
    <definedName name="pctpremexp">Inputs!$C$13</definedName>
    <definedName name="premiums">Premiums!$C$3:$E$112</definedName>
    <definedName name="rateclass">'COI Rates'!$I$8</definedName>
    <definedName name="ratecodes">'COI Rates'!$H$3:$I$6</definedName>
    <definedName name="renewalexp">Inputs!$C$17</definedName>
    <definedName name="surrchargepct">'Surrender Charge Schedule'!$B$4:$C$114</definedName>
    <definedName name="unit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7" l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E102" i="7" s="1"/>
  <c r="E103" i="7" s="1"/>
  <c r="E104" i="7" s="1"/>
  <c r="E105" i="7" s="1"/>
  <c r="E106" i="7" s="1"/>
  <c r="E107" i="7" s="1"/>
  <c r="E108" i="7" s="1"/>
  <c r="E109" i="7" s="1"/>
  <c r="E110" i="7" s="1"/>
  <c r="E111" i="7" s="1"/>
  <c r="E112" i="7" s="1"/>
  <c r="E4" i="7"/>
  <c r="E4" i="9"/>
  <c r="F4" i="9" s="1"/>
  <c r="C4" i="1"/>
  <c r="E4" i="1"/>
  <c r="F4" i="1" s="1"/>
  <c r="E4" i="5"/>
  <c r="I4" i="9" s="1"/>
  <c r="I8" i="3"/>
  <c r="I9" i="3" s="1"/>
  <c r="H4" i="1"/>
  <c r="E5" i="5"/>
  <c r="C4" i="9"/>
  <c r="L4" i="9"/>
  <c r="C5" i="9"/>
  <c r="I5" i="9"/>
  <c r="I13" i="9"/>
  <c r="I23" i="9"/>
  <c r="I25" i="9"/>
  <c r="I37" i="9"/>
  <c r="I41" i="9"/>
  <c r="I49" i="9"/>
  <c r="I53" i="9"/>
  <c r="I57" i="9"/>
  <c r="I61" i="9"/>
  <c r="I65" i="9"/>
  <c r="I67" i="9"/>
  <c r="I69" i="9"/>
  <c r="I73" i="9"/>
  <c r="I93" i="9"/>
  <c r="I97" i="9"/>
  <c r="I99" i="9"/>
  <c r="I101" i="9"/>
  <c r="I105" i="9"/>
  <c r="I113" i="9"/>
  <c r="E6" i="5"/>
  <c r="I6" i="9" s="1"/>
  <c r="E7" i="5"/>
  <c r="I7" i="9" s="1"/>
  <c r="E8" i="5"/>
  <c r="I8" i="9" s="1"/>
  <c r="E9" i="5"/>
  <c r="I9" i="9" s="1"/>
  <c r="E10" i="5"/>
  <c r="I10" i="9" s="1"/>
  <c r="E11" i="5"/>
  <c r="I11" i="9" s="1"/>
  <c r="E12" i="5"/>
  <c r="I12" i="9" s="1"/>
  <c r="E13" i="5"/>
  <c r="E14" i="5"/>
  <c r="I14" i="9" s="1"/>
  <c r="E15" i="5"/>
  <c r="I15" i="9" s="1"/>
  <c r="E16" i="5"/>
  <c r="I16" i="9" s="1"/>
  <c r="E17" i="5"/>
  <c r="I17" i="9" s="1"/>
  <c r="E18" i="5"/>
  <c r="I18" i="9" s="1"/>
  <c r="E19" i="5"/>
  <c r="I19" i="9" s="1"/>
  <c r="E20" i="5"/>
  <c r="I20" i="9" s="1"/>
  <c r="E21" i="5"/>
  <c r="I21" i="9" s="1"/>
  <c r="E22" i="5"/>
  <c r="I22" i="9" s="1"/>
  <c r="E23" i="5"/>
  <c r="E24" i="5"/>
  <c r="I24" i="9" s="1"/>
  <c r="E25" i="5"/>
  <c r="E26" i="5"/>
  <c r="I26" i="9" s="1"/>
  <c r="E27" i="5"/>
  <c r="I27" i="9" s="1"/>
  <c r="E28" i="5"/>
  <c r="I28" i="9" s="1"/>
  <c r="E29" i="5"/>
  <c r="I29" i="9" s="1"/>
  <c r="E30" i="5"/>
  <c r="I30" i="9" s="1"/>
  <c r="E31" i="5"/>
  <c r="I31" i="9" s="1"/>
  <c r="E32" i="5"/>
  <c r="I32" i="9" s="1"/>
  <c r="E33" i="5"/>
  <c r="I33" i="9" s="1"/>
  <c r="E34" i="5"/>
  <c r="I34" i="9" s="1"/>
  <c r="E35" i="5"/>
  <c r="I35" i="9" s="1"/>
  <c r="E36" i="5"/>
  <c r="I36" i="9" s="1"/>
  <c r="E37" i="5"/>
  <c r="E38" i="5"/>
  <c r="I38" i="9" s="1"/>
  <c r="E39" i="5"/>
  <c r="I39" i="9" s="1"/>
  <c r="E40" i="5"/>
  <c r="I40" i="9" s="1"/>
  <c r="E41" i="5"/>
  <c r="E42" i="5"/>
  <c r="I42" i="9" s="1"/>
  <c r="E43" i="5"/>
  <c r="I43" i="9" s="1"/>
  <c r="E44" i="5"/>
  <c r="I44" i="9" s="1"/>
  <c r="E45" i="5"/>
  <c r="I45" i="9" s="1"/>
  <c r="E46" i="5"/>
  <c r="I46" i="9" s="1"/>
  <c r="E47" i="5"/>
  <c r="I47" i="9" s="1"/>
  <c r="E48" i="5"/>
  <c r="I48" i="9" s="1"/>
  <c r="E49" i="5"/>
  <c r="E50" i="5"/>
  <c r="I50" i="9" s="1"/>
  <c r="E51" i="5"/>
  <c r="I51" i="9" s="1"/>
  <c r="E52" i="5"/>
  <c r="I52" i="9" s="1"/>
  <c r="E53" i="5"/>
  <c r="E54" i="5"/>
  <c r="I54" i="9" s="1"/>
  <c r="E55" i="5"/>
  <c r="I55" i="9" s="1"/>
  <c r="E56" i="5"/>
  <c r="I56" i="9" s="1"/>
  <c r="E57" i="5"/>
  <c r="E58" i="5"/>
  <c r="I58" i="9" s="1"/>
  <c r="E59" i="5"/>
  <c r="I59" i="9" s="1"/>
  <c r="E60" i="5"/>
  <c r="I60" i="9" s="1"/>
  <c r="E61" i="5"/>
  <c r="E62" i="5"/>
  <c r="I62" i="9" s="1"/>
  <c r="E63" i="5"/>
  <c r="I63" i="9" s="1"/>
  <c r="E64" i="5"/>
  <c r="I64" i="9" s="1"/>
  <c r="E65" i="5"/>
  <c r="E66" i="5"/>
  <c r="I66" i="9" s="1"/>
  <c r="E67" i="5"/>
  <c r="E68" i="5"/>
  <c r="I68" i="9" s="1"/>
  <c r="E69" i="5"/>
  <c r="E70" i="5"/>
  <c r="I70" i="9" s="1"/>
  <c r="E71" i="5"/>
  <c r="I71" i="9" s="1"/>
  <c r="E72" i="5"/>
  <c r="I72" i="9" s="1"/>
  <c r="E73" i="5"/>
  <c r="E74" i="5"/>
  <c r="I74" i="9" s="1"/>
  <c r="E75" i="5"/>
  <c r="I75" i="9" s="1"/>
  <c r="E76" i="5"/>
  <c r="I76" i="9" s="1"/>
  <c r="E77" i="5"/>
  <c r="I77" i="9" s="1"/>
  <c r="E78" i="5"/>
  <c r="I78" i="9" s="1"/>
  <c r="E79" i="5"/>
  <c r="I79" i="9" s="1"/>
  <c r="E80" i="5"/>
  <c r="I80" i="9" s="1"/>
  <c r="E81" i="5"/>
  <c r="I81" i="9" s="1"/>
  <c r="E82" i="5"/>
  <c r="I82" i="9" s="1"/>
  <c r="E83" i="5"/>
  <c r="I83" i="9" s="1"/>
  <c r="E84" i="5"/>
  <c r="I84" i="9" s="1"/>
  <c r="E85" i="5"/>
  <c r="I85" i="9" s="1"/>
  <c r="E86" i="5"/>
  <c r="I86" i="9" s="1"/>
  <c r="E87" i="5"/>
  <c r="I87" i="9" s="1"/>
  <c r="E88" i="5"/>
  <c r="I88" i="9" s="1"/>
  <c r="E89" i="5"/>
  <c r="I89" i="9" s="1"/>
  <c r="E90" i="5"/>
  <c r="I90" i="9" s="1"/>
  <c r="E91" i="5"/>
  <c r="I91" i="9" s="1"/>
  <c r="E92" i="5"/>
  <c r="I92" i="9" s="1"/>
  <c r="E93" i="5"/>
  <c r="E94" i="5"/>
  <c r="I94" i="9" s="1"/>
  <c r="E95" i="5"/>
  <c r="I95" i="9" s="1"/>
  <c r="E96" i="5"/>
  <c r="I96" i="9" s="1"/>
  <c r="E97" i="5"/>
  <c r="E98" i="5"/>
  <c r="I98" i="9" s="1"/>
  <c r="E99" i="5"/>
  <c r="E100" i="5"/>
  <c r="I100" i="9" s="1"/>
  <c r="E101" i="5"/>
  <c r="E102" i="5"/>
  <c r="I102" i="9" s="1"/>
  <c r="E103" i="5"/>
  <c r="I103" i="9" s="1"/>
  <c r="E104" i="5"/>
  <c r="I104" i="9" s="1"/>
  <c r="E105" i="5"/>
  <c r="E106" i="5"/>
  <c r="I106" i="9" s="1"/>
  <c r="E107" i="5"/>
  <c r="I107" i="9" s="1"/>
  <c r="E108" i="5"/>
  <c r="I108" i="9" s="1"/>
  <c r="E109" i="5"/>
  <c r="I109" i="9" s="1"/>
  <c r="E110" i="5"/>
  <c r="I110" i="9" s="1"/>
  <c r="E111" i="5"/>
  <c r="I111" i="9" s="1"/>
  <c r="E112" i="5"/>
  <c r="I112" i="9" s="1"/>
  <c r="E113" i="5"/>
  <c r="G4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I114" i="9"/>
  <c r="J114" i="9"/>
  <c r="C4" i="3"/>
  <c r="D3" i="7"/>
  <c r="D4" i="7"/>
  <c r="D5" i="7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D64" i="7" s="1"/>
  <c r="D65" i="7" s="1"/>
  <c r="D66" i="7" s="1"/>
  <c r="D67" i="7" s="1"/>
  <c r="D68" i="7" s="1"/>
  <c r="D69" i="7" s="1"/>
  <c r="D70" i="7" s="1"/>
  <c r="D71" i="7" s="1"/>
  <c r="D72" i="7" s="1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D83" i="7" s="1"/>
  <c r="D84" i="7" s="1"/>
  <c r="D85" i="7" s="1"/>
  <c r="D86" i="7" s="1"/>
  <c r="D87" i="7" s="1"/>
  <c r="D88" i="7" s="1"/>
  <c r="D89" i="7" s="1"/>
  <c r="D90" i="7" s="1"/>
  <c r="D91" i="7" s="1"/>
  <c r="D92" i="7" s="1"/>
  <c r="D93" i="7" s="1"/>
  <c r="D94" i="7" s="1"/>
  <c r="D95" i="7" s="1"/>
  <c r="D96" i="7" s="1"/>
  <c r="D97" i="7" s="1"/>
  <c r="D98" i="7" s="1"/>
  <c r="D99" i="7" s="1"/>
  <c r="D100" i="7" s="1"/>
  <c r="D101" i="7" s="1"/>
  <c r="D102" i="7" s="1"/>
  <c r="D103" i="7" s="1"/>
  <c r="D104" i="7" s="1"/>
  <c r="D105" i="7" s="1"/>
  <c r="D106" i="7" s="1"/>
  <c r="D107" i="7" s="1"/>
  <c r="D108" i="7" s="1"/>
  <c r="D109" i="7" s="1"/>
  <c r="D110" i="7" s="1"/>
  <c r="D111" i="7" s="1"/>
  <c r="D112" i="7" s="1"/>
  <c r="N59" i="3"/>
  <c r="C59" i="3"/>
  <c r="G4" i="1"/>
  <c r="N60" i="3"/>
  <c r="C60" i="3"/>
  <c r="N61" i="3"/>
  <c r="C61" i="3"/>
  <c r="N62" i="3"/>
  <c r="C62" i="3"/>
  <c r="N63" i="3"/>
  <c r="C63" i="3" s="1"/>
  <c r="N64" i="3"/>
  <c r="C64" i="3"/>
  <c r="N65" i="3"/>
  <c r="C65" i="3"/>
  <c r="N66" i="3"/>
  <c r="C66" i="3"/>
  <c r="N67" i="3"/>
  <c r="C67" i="3" s="1"/>
  <c r="N68" i="3"/>
  <c r="C68" i="3"/>
  <c r="N69" i="3"/>
  <c r="C69" i="3"/>
  <c r="N70" i="3"/>
  <c r="C70" i="3"/>
  <c r="N71" i="3"/>
  <c r="C71" i="3" s="1"/>
  <c r="N72" i="3"/>
  <c r="C72" i="3"/>
  <c r="N73" i="3"/>
  <c r="C73" i="3" s="1"/>
  <c r="N74" i="3"/>
  <c r="C74" i="3"/>
  <c r="N75" i="3"/>
  <c r="C75" i="3" s="1"/>
  <c r="N76" i="3"/>
  <c r="C76" i="3"/>
  <c r="N77" i="3"/>
  <c r="C77" i="3"/>
  <c r="N78" i="3"/>
  <c r="C78" i="3"/>
  <c r="N79" i="3"/>
  <c r="C79" i="3" s="1"/>
  <c r="N80" i="3"/>
  <c r="C80" i="3"/>
  <c r="N81" i="3"/>
  <c r="C81" i="3"/>
  <c r="N82" i="3"/>
  <c r="C82" i="3"/>
  <c r="N83" i="3"/>
  <c r="C83" i="3" s="1"/>
  <c r="N5" i="3"/>
  <c r="C5" i="3"/>
  <c r="O5" i="3"/>
  <c r="D5" i="3" s="1"/>
  <c r="P5" i="3"/>
  <c r="E5" i="3"/>
  <c r="Q5" i="3"/>
  <c r="F5" i="3" s="1"/>
  <c r="N6" i="3"/>
  <c r="C6" i="3"/>
  <c r="O6" i="3"/>
  <c r="D6" i="3"/>
  <c r="P6" i="3"/>
  <c r="E6" i="3"/>
  <c r="Q6" i="3"/>
  <c r="F6" i="3" s="1"/>
  <c r="N7" i="3"/>
  <c r="C7" i="3"/>
  <c r="O7" i="3"/>
  <c r="D7" i="3"/>
  <c r="P7" i="3"/>
  <c r="E7" i="3"/>
  <c r="Q7" i="3"/>
  <c r="F7" i="3" s="1"/>
  <c r="N8" i="3"/>
  <c r="C8" i="3"/>
  <c r="O8" i="3"/>
  <c r="D8" i="3"/>
  <c r="P8" i="3"/>
  <c r="E8" i="3"/>
  <c r="Q8" i="3"/>
  <c r="F8" i="3" s="1"/>
  <c r="N9" i="3"/>
  <c r="C9" i="3"/>
  <c r="O9" i="3"/>
  <c r="D9" i="3"/>
  <c r="P9" i="3"/>
  <c r="E9" i="3"/>
  <c r="Q9" i="3"/>
  <c r="F9" i="3" s="1"/>
  <c r="N10" i="3"/>
  <c r="C10" i="3"/>
  <c r="O10" i="3"/>
  <c r="D10" i="3" s="1"/>
  <c r="P10" i="3"/>
  <c r="E10" i="3"/>
  <c r="Q10" i="3"/>
  <c r="F10" i="3" s="1"/>
  <c r="N11" i="3"/>
  <c r="C11" i="3"/>
  <c r="O11" i="3"/>
  <c r="D11" i="3"/>
  <c r="P11" i="3"/>
  <c r="E11" i="3"/>
  <c r="Q11" i="3"/>
  <c r="F11" i="3" s="1"/>
  <c r="N12" i="3"/>
  <c r="C12" i="3"/>
  <c r="O12" i="3"/>
  <c r="D12" i="3"/>
  <c r="P12" i="3"/>
  <c r="E12" i="3"/>
  <c r="Q12" i="3"/>
  <c r="F12" i="3" s="1"/>
  <c r="N13" i="3"/>
  <c r="C13" i="3"/>
  <c r="O13" i="3"/>
  <c r="D13" i="3" s="1"/>
  <c r="P13" i="3"/>
  <c r="E13" i="3"/>
  <c r="Q13" i="3"/>
  <c r="F13" i="3" s="1"/>
  <c r="N14" i="3"/>
  <c r="C14" i="3"/>
  <c r="O14" i="3"/>
  <c r="D14" i="3"/>
  <c r="P14" i="3"/>
  <c r="E14" i="3"/>
  <c r="Q14" i="3"/>
  <c r="F14" i="3" s="1"/>
  <c r="N15" i="3"/>
  <c r="C15" i="3"/>
  <c r="O15" i="3"/>
  <c r="D15" i="3"/>
  <c r="P15" i="3"/>
  <c r="E15" i="3"/>
  <c r="Q15" i="3"/>
  <c r="F15" i="3" s="1"/>
  <c r="N16" i="3"/>
  <c r="C16" i="3"/>
  <c r="O16" i="3"/>
  <c r="D16" i="3"/>
  <c r="P16" i="3"/>
  <c r="E16" i="3"/>
  <c r="Q16" i="3"/>
  <c r="F16" i="3" s="1"/>
  <c r="N17" i="3"/>
  <c r="C17" i="3"/>
  <c r="O17" i="3"/>
  <c r="D17" i="3"/>
  <c r="P17" i="3"/>
  <c r="E17" i="3"/>
  <c r="Q17" i="3"/>
  <c r="F17" i="3" s="1"/>
  <c r="N18" i="3"/>
  <c r="C18" i="3"/>
  <c r="O18" i="3"/>
  <c r="D18" i="3" s="1"/>
  <c r="P18" i="3"/>
  <c r="E18" i="3"/>
  <c r="Q18" i="3"/>
  <c r="F18" i="3" s="1"/>
  <c r="N19" i="3"/>
  <c r="C19" i="3"/>
  <c r="O19" i="3"/>
  <c r="D19" i="3"/>
  <c r="P19" i="3"/>
  <c r="E19" i="3"/>
  <c r="Q19" i="3"/>
  <c r="F19" i="3" s="1"/>
  <c r="N20" i="3"/>
  <c r="C20" i="3"/>
  <c r="O20" i="3"/>
  <c r="D20" i="3"/>
  <c r="P20" i="3"/>
  <c r="E20" i="3"/>
  <c r="Q20" i="3"/>
  <c r="F20" i="3" s="1"/>
  <c r="N21" i="3"/>
  <c r="C21" i="3"/>
  <c r="O21" i="3"/>
  <c r="D21" i="3" s="1"/>
  <c r="P21" i="3"/>
  <c r="E21" i="3"/>
  <c r="Q21" i="3"/>
  <c r="F21" i="3" s="1"/>
  <c r="N22" i="3"/>
  <c r="C22" i="3"/>
  <c r="O22" i="3"/>
  <c r="D22" i="3"/>
  <c r="P22" i="3"/>
  <c r="E22" i="3"/>
  <c r="Q22" i="3"/>
  <c r="F22" i="3" s="1"/>
  <c r="N23" i="3"/>
  <c r="C23" i="3"/>
  <c r="O23" i="3"/>
  <c r="D23" i="3"/>
  <c r="P23" i="3"/>
  <c r="E23" i="3"/>
  <c r="Q23" i="3"/>
  <c r="F23" i="3" s="1"/>
  <c r="N24" i="3"/>
  <c r="C24" i="3"/>
  <c r="O24" i="3"/>
  <c r="D24" i="3"/>
  <c r="P24" i="3"/>
  <c r="E24" i="3"/>
  <c r="Q24" i="3"/>
  <c r="F24" i="3" s="1"/>
  <c r="N25" i="3"/>
  <c r="C25" i="3"/>
  <c r="O25" i="3"/>
  <c r="D25" i="3"/>
  <c r="P25" i="3"/>
  <c r="E25" i="3"/>
  <c r="Q25" i="3"/>
  <c r="F25" i="3" s="1"/>
  <c r="N26" i="3"/>
  <c r="C26" i="3"/>
  <c r="O26" i="3"/>
  <c r="D26" i="3" s="1"/>
  <c r="P26" i="3"/>
  <c r="E26" i="3"/>
  <c r="Q26" i="3"/>
  <c r="F26" i="3" s="1"/>
  <c r="N27" i="3"/>
  <c r="C27" i="3"/>
  <c r="O27" i="3"/>
  <c r="D27" i="3"/>
  <c r="P27" i="3"/>
  <c r="E27" i="3"/>
  <c r="Q27" i="3"/>
  <c r="F27" i="3" s="1"/>
  <c r="N28" i="3"/>
  <c r="C28" i="3"/>
  <c r="O28" i="3"/>
  <c r="D28" i="3"/>
  <c r="P28" i="3"/>
  <c r="E28" i="3"/>
  <c r="Q28" i="3"/>
  <c r="F28" i="3" s="1"/>
  <c r="N29" i="3"/>
  <c r="C29" i="3"/>
  <c r="O29" i="3"/>
  <c r="D29" i="3" s="1"/>
  <c r="P29" i="3"/>
  <c r="E29" i="3"/>
  <c r="Q29" i="3"/>
  <c r="F29" i="3" s="1"/>
  <c r="N30" i="3"/>
  <c r="C30" i="3"/>
  <c r="O30" i="3"/>
  <c r="D30" i="3"/>
  <c r="P30" i="3"/>
  <c r="E30" i="3"/>
  <c r="Q30" i="3"/>
  <c r="F30" i="3" s="1"/>
  <c r="N31" i="3"/>
  <c r="C31" i="3"/>
  <c r="O31" i="3"/>
  <c r="D31" i="3"/>
  <c r="P31" i="3"/>
  <c r="E31" i="3"/>
  <c r="Q31" i="3"/>
  <c r="F31" i="3" s="1"/>
  <c r="N32" i="3"/>
  <c r="C32" i="3"/>
  <c r="O32" i="3"/>
  <c r="D32" i="3"/>
  <c r="P32" i="3"/>
  <c r="E32" i="3"/>
  <c r="Q32" i="3"/>
  <c r="F32" i="3" s="1"/>
  <c r="N33" i="3"/>
  <c r="C33" i="3"/>
  <c r="O33" i="3"/>
  <c r="D33" i="3"/>
  <c r="P33" i="3"/>
  <c r="E33" i="3"/>
  <c r="Q33" i="3"/>
  <c r="F33" i="3" s="1"/>
  <c r="N34" i="3"/>
  <c r="C34" i="3"/>
  <c r="O34" i="3"/>
  <c r="D34" i="3" s="1"/>
  <c r="P34" i="3"/>
  <c r="E34" i="3"/>
  <c r="Q34" i="3"/>
  <c r="F34" i="3" s="1"/>
  <c r="N35" i="3"/>
  <c r="C35" i="3"/>
  <c r="O35" i="3"/>
  <c r="D35" i="3"/>
  <c r="P35" i="3"/>
  <c r="E35" i="3"/>
  <c r="Q35" i="3"/>
  <c r="F35" i="3" s="1"/>
  <c r="N36" i="3"/>
  <c r="C36" i="3"/>
  <c r="O36" i="3"/>
  <c r="D36" i="3"/>
  <c r="P36" i="3"/>
  <c r="E36" i="3"/>
  <c r="Q36" i="3"/>
  <c r="F36" i="3" s="1"/>
  <c r="N37" i="3"/>
  <c r="C37" i="3"/>
  <c r="O37" i="3"/>
  <c r="D37" i="3" s="1"/>
  <c r="P37" i="3"/>
  <c r="E37" i="3"/>
  <c r="Q37" i="3"/>
  <c r="F37" i="3" s="1"/>
  <c r="N38" i="3"/>
  <c r="C38" i="3"/>
  <c r="O38" i="3"/>
  <c r="D38" i="3"/>
  <c r="P38" i="3"/>
  <c r="E38" i="3"/>
  <c r="Q38" i="3"/>
  <c r="F38" i="3" s="1"/>
  <c r="N39" i="3"/>
  <c r="C39" i="3"/>
  <c r="O39" i="3"/>
  <c r="D39" i="3"/>
  <c r="P39" i="3"/>
  <c r="E39" i="3"/>
  <c r="Q39" i="3"/>
  <c r="F39" i="3" s="1"/>
  <c r="N40" i="3"/>
  <c r="C40" i="3"/>
  <c r="O40" i="3"/>
  <c r="D40" i="3"/>
  <c r="P40" i="3"/>
  <c r="E40" i="3"/>
  <c r="Q40" i="3"/>
  <c r="F40" i="3" s="1"/>
  <c r="N41" i="3"/>
  <c r="C41" i="3"/>
  <c r="O41" i="3"/>
  <c r="D41" i="3"/>
  <c r="P41" i="3"/>
  <c r="E41" i="3"/>
  <c r="Q41" i="3"/>
  <c r="F41" i="3" s="1"/>
  <c r="N42" i="3"/>
  <c r="C42" i="3"/>
  <c r="O42" i="3"/>
  <c r="D42" i="3" s="1"/>
  <c r="P42" i="3"/>
  <c r="E42" i="3"/>
  <c r="Q42" i="3"/>
  <c r="F42" i="3" s="1"/>
  <c r="N43" i="3"/>
  <c r="C43" i="3"/>
  <c r="O43" i="3"/>
  <c r="D43" i="3"/>
  <c r="P43" i="3"/>
  <c r="E43" i="3"/>
  <c r="Q43" i="3"/>
  <c r="F43" i="3" s="1"/>
  <c r="N44" i="3"/>
  <c r="C44" i="3"/>
  <c r="O44" i="3"/>
  <c r="D44" i="3"/>
  <c r="P44" i="3"/>
  <c r="E44" i="3"/>
  <c r="Q44" i="3"/>
  <c r="F44" i="3" s="1"/>
  <c r="N45" i="3"/>
  <c r="C45" i="3"/>
  <c r="O45" i="3"/>
  <c r="D45" i="3" s="1"/>
  <c r="P45" i="3"/>
  <c r="E45" i="3"/>
  <c r="Q45" i="3"/>
  <c r="F45" i="3" s="1"/>
  <c r="N46" i="3"/>
  <c r="C46" i="3"/>
  <c r="O46" i="3"/>
  <c r="D46" i="3"/>
  <c r="P46" i="3"/>
  <c r="E46" i="3"/>
  <c r="Q46" i="3"/>
  <c r="F46" i="3" s="1"/>
  <c r="N47" i="3"/>
  <c r="C47" i="3"/>
  <c r="O47" i="3"/>
  <c r="D47" i="3"/>
  <c r="P47" i="3"/>
  <c r="E47" i="3"/>
  <c r="Q47" i="3"/>
  <c r="F47" i="3" s="1"/>
  <c r="N48" i="3"/>
  <c r="C48" i="3"/>
  <c r="O48" i="3"/>
  <c r="D48" i="3"/>
  <c r="P48" i="3"/>
  <c r="E48" i="3"/>
  <c r="Q48" i="3"/>
  <c r="F48" i="3" s="1"/>
  <c r="N49" i="3"/>
  <c r="C49" i="3"/>
  <c r="O49" i="3"/>
  <c r="D49" i="3"/>
  <c r="P49" i="3"/>
  <c r="E49" i="3"/>
  <c r="Q49" i="3"/>
  <c r="F49" i="3" s="1"/>
  <c r="N50" i="3"/>
  <c r="C50" i="3"/>
  <c r="O50" i="3"/>
  <c r="D50" i="3" s="1"/>
  <c r="P50" i="3"/>
  <c r="E50" i="3"/>
  <c r="Q50" i="3"/>
  <c r="F50" i="3" s="1"/>
  <c r="N51" i="3"/>
  <c r="C51" i="3"/>
  <c r="O51" i="3"/>
  <c r="D51" i="3"/>
  <c r="P51" i="3"/>
  <c r="E51" i="3"/>
  <c r="Q51" i="3"/>
  <c r="F51" i="3" s="1"/>
  <c r="N52" i="3"/>
  <c r="C52" i="3"/>
  <c r="O52" i="3"/>
  <c r="D52" i="3"/>
  <c r="P52" i="3"/>
  <c r="E52" i="3"/>
  <c r="Q52" i="3"/>
  <c r="F52" i="3" s="1"/>
  <c r="N53" i="3"/>
  <c r="C53" i="3"/>
  <c r="O53" i="3"/>
  <c r="D53" i="3" s="1"/>
  <c r="P53" i="3"/>
  <c r="E53" i="3"/>
  <c r="Q53" i="3"/>
  <c r="F53" i="3" s="1"/>
  <c r="N54" i="3"/>
  <c r="C54" i="3"/>
  <c r="O54" i="3"/>
  <c r="D54" i="3"/>
  <c r="P54" i="3"/>
  <c r="E54" i="3"/>
  <c r="Q54" i="3"/>
  <c r="F54" i="3" s="1"/>
  <c r="N55" i="3"/>
  <c r="C55" i="3"/>
  <c r="O55" i="3"/>
  <c r="D55" i="3"/>
  <c r="P55" i="3"/>
  <c r="E55" i="3"/>
  <c r="Q55" i="3"/>
  <c r="F55" i="3" s="1"/>
  <c r="N56" i="3"/>
  <c r="C56" i="3"/>
  <c r="O56" i="3"/>
  <c r="D56" i="3"/>
  <c r="P56" i="3"/>
  <c r="E56" i="3"/>
  <c r="Q56" i="3"/>
  <c r="F56" i="3" s="1"/>
  <c r="N57" i="3"/>
  <c r="C57" i="3"/>
  <c r="O57" i="3"/>
  <c r="D57" i="3"/>
  <c r="P57" i="3"/>
  <c r="E57" i="3"/>
  <c r="Q57" i="3"/>
  <c r="F57" i="3" s="1"/>
  <c r="N58" i="3"/>
  <c r="C58" i="3"/>
  <c r="O58" i="3"/>
  <c r="D58" i="3" s="1"/>
  <c r="P58" i="3"/>
  <c r="E58" i="3"/>
  <c r="Q58" i="3"/>
  <c r="F58" i="3" s="1"/>
  <c r="O59" i="3"/>
  <c r="D59" i="3"/>
  <c r="P59" i="3"/>
  <c r="E59" i="3"/>
  <c r="Q59" i="3"/>
  <c r="F59" i="3"/>
  <c r="O60" i="3"/>
  <c r="D60" i="3" s="1"/>
  <c r="P60" i="3"/>
  <c r="E60" i="3"/>
  <c r="Q60" i="3"/>
  <c r="F60" i="3"/>
  <c r="O61" i="3"/>
  <c r="D61" i="3"/>
  <c r="P61" i="3"/>
  <c r="E61" i="3" s="1"/>
  <c r="Q61" i="3"/>
  <c r="F61" i="3"/>
  <c r="O62" i="3"/>
  <c r="D62" i="3" s="1"/>
  <c r="P62" i="3"/>
  <c r="E62" i="3"/>
  <c r="Q62" i="3"/>
  <c r="F62" i="3" s="1"/>
  <c r="O63" i="3"/>
  <c r="D63" i="3"/>
  <c r="P63" i="3"/>
  <c r="E63" i="3"/>
  <c r="Q63" i="3"/>
  <c r="F63" i="3"/>
  <c r="O64" i="3"/>
  <c r="D64" i="3" s="1"/>
  <c r="P64" i="3"/>
  <c r="E64" i="3"/>
  <c r="Q64" i="3"/>
  <c r="F64" i="3"/>
  <c r="O65" i="3"/>
  <c r="D65" i="3"/>
  <c r="P65" i="3"/>
  <c r="E65" i="3" s="1"/>
  <c r="Q65" i="3"/>
  <c r="F65" i="3"/>
  <c r="O66" i="3"/>
  <c r="D66" i="3"/>
  <c r="P66" i="3"/>
  <c r="E66" i="3"/>
  <c r="Q66" i="3"/>
  <c r="F66" i="3" s="1"/>
  <c r="O67" i="3"/>
  <c r="D67" i="3"/>
  <c r="P67" i="3"/>
  <c r="E67" i="3"/>
  <c r="Q67" i="3"/>
  <c r="F67" i="3"/>
  <c r="O68" i="3"/>
  <c r="D68" i="3" s="1"/>
  <c r="P68" i="3"/>
  <c r="E68" i="3"/>
  <c r="Q68" i="3"/>
  <c r="F68" i="3" s="1"/>
  <c r="O69" i="3"/>
  <c r="D69" i="3"/>
  <c r="P69" i="3"/>
  <c r="E69" i="3" s="1"/>
  <c r="Q69" i="3"/>
  <c r="F69" i="3"/>
  <c r="O70" i="3"/>
  <c r="D70" i="3"/>
  <c r="P70" i="3"/>
  <c r="E70" i="3"/>
  <c r="Q70" i="3"/>
  <c r="F70" i="3" s="1"/>
  <c r="O71" i="3"/>
  <c r="D71" i="3"/>
  <c r="P71" i="3"/>
  <c r="E71" i="3"/>
  <c r="Q71" i="3"/>
  <c r="F71" i="3"/>
  <c r="O72" i="3"/>
  <c r="D72" i="3" s="1"/>
  <c r="P72" i="3"/>
  <c r="E72" i="3"/>
  <c r="Q72" i="3"/>
  <c r="F72" i="3" s="1"/>
  <c r="O73" i="3"/>
  <c r="D73" i="3"/>
  <c r="P73" i="3"/>
  <c r="E73" i="3" s="1"/>
  <c r="Q73" i="3"/>
  <c r="F73" i="3"/>
  <c r="O74" i="3"/>
  <c r="D74" i="3"/>
  <c r="P74" i="3"/>
  <c r="E74" i="3"/>
  <c r="Q74" i="3"/>
  <c r="F74" i="3" s="1"/>
  <c r="O75" i="3"/>
  <c r="D75" i="3"/>
  <c r="P75" i="3"/>
  <c r="E75" i="3"/>
  <c r="Q75" i="3"/>
  <c r="F75" i="3"/>
  <c r="O76" i="3"/>
  <c r="D76" i="3" s="1"/>
  <c r="P76" i="3"/>
  <c r="E76" i="3"/>
  <c r="Q76" i="3"/>
  <c r="F76" i="3"/>
  <c r="O77" i="3"/>
  <c r="D77" i="3"/>
  <c r="P77" i="3"/>
  <c r="E77" i="3" s="1"/>
  <c r="Q77" i="3"/>
  <c r="F77" i="3"/>
  <c r="O78" i="3"/>
  <c r="D78" i="3"/>
  <c r="P78" i="3"/>
  <c r="E78" i="3"/>
  <c r="Q78" i="3"/>
  <c r="F78" i="3" s="1"/>
  <c r="O79" i="3"/>
  <c r="D79" i="3"/>
  <c r="P79" i="3"/>
  <c r="E79" i="3" s="1"/>
  <c r="Q79" i="3"/>
  <c r="F79" i="3"/>
  <c r="O80" i="3"/>
  <c r="D80" i="3" s="1"/>
  <c r="P80" i="3"/>
  <c r="E80" i="3"/>
  <c r="Q80" i="3"/>
  <c r="F80" i="3"/>
  <c r="O81" i="3"/>
  <c r="D81" i="3"/>
  <c r="P81" i="3"/>
  <c r="E81" i="3" s="1"/>
  <c r="Q81" i="3"/>
  <c r="F81" i="3"/>
  <c r="O82" i="3"/>
  <c r="D82" i="3"/>
  <c r="P82" i="3"/>
  <c r="E82" i="3"/>
  <c r="Q82" i="3"/>
  <c r="F82" i="3" s="1"/>
  <c r="O83" i="3"/>
  <c r="D83" i="3"/>
  <c r="P83" i="3"/>
  <c r="E83" i="3" s="1"/>
  <c r="Q83" i="3"/>
  <c r="F83" i="3"/>
  <c r="O4" i="3"/>
  <c r="D4" i="3" s="1"/>
  <c r="P4" i="3"/>
  <c r="E4" i="3"/>
  <c r="Q4" i="3"/>
  <c r="F4" i="3"/>
  <c r="N4" i="3"/>
  <c r="D78" i="4"/>
  <c r="D77" i="4"/>
  <c r="D76" i="4"/>
  <c r="D75" i="4"/>
  <c r="D58" i="4"/>
  <c r="D57" i="4"/>
  <c r="D56" i="4"/>
  <c r="D55" i="4"/>
  <c r="D53" i="4"/>
  <c r="D52" i="4"/>
  <c r="D51" i="4"/>
  <c r="D50" i="4"/>
  <c r="D48" i="4"/>
  <c r="D47" i="4"/>
  <c r="D46" i="4"/>
  <c r="D45" i="4"/>
  <c r="D43" i="4"/>
  <c r="D42" i="4"/>
  <c r="D41" i="4"/>
  <c r="D40" i="4"/>
  <c r="D38" i="4"/>
  <c r="D37" i="4"/>
  <c r="D36" i="4"/>
  <c r="D35" i="4"/>
  <c r="D33" i="4"/>
  <c r="D32" i="4"/>
  <c r="D31" i="4"/>
  <c r="D30" i="4"/>
  <c r="D28" i="4"/>
  <c r="D27" i="4"/>
  <c r="D26" i="4"/>
  <c r="D25" i="4"/>
  <c r="I4" i="1" l="1"/>
  <c r="J4" i="1" s="1"/>
  <c r="K4" i="1" s="1"/>
  <c r="C5" i="1"/>
  <c r="K4" i="9"/>
  <c r="C6" i="9"/>
  <c r="K5" i="9"/>
  <c r="L5" i="9"/>
  <c r="H4" i="9"/>
  <c r="M4" i="9" l="1"/>
  <c r="N4" i="9"/>
  <c r="H5" i="1"/>
  <c r="I5" i="1" s="1"/>
  <c r="P4" i="1"/>
  <c r="L4" i="1"/>
  <c r="M4" i="1" s="1"/>
  <c r="O4" i="1"/>
  <c r="Q4" i="1" s="1"/>
  <c r="C6" i="1"/>
  <c r="D5" i="1"/>
  <c r="K6" i="9"/>
  <c r="L6" i="9"/>
  <c r="C7" i="9"/>
  <c r="O4" i="9" l="1"/>
  <c r="P4" i="9" s="1"/>
  <c r="Q4" i="9"/>
  <c r="R4" i="9" s="1"/>
  <c r="E5" i="1"/>
  <c r="F5" i="1" s="1"/>
  <c r="G5" i="1"/>
  <c r="C7" i="1"/>
  <c r="L7" i="9"/>
  <c r="K7" i="9"/>
  <c r="C8" i="9"/>
  <c r="J5" i="1" l="1"/>
  <c r="K5" i="1" s="1"/>
  <c r="C8" i="1"/>
  <c r="K8" i="9"/>
  <c r="L8" i="9"/>
  <c r="C9" i="9"/>
  <c r="G5" i="9"/>
  <c r="D5" i="9"/>
  <c r="E5" i="9"/>
  <c r="F5" i="9" s="1"/>
  <c r="S4" i="9"/>
  <c r="T4" i="9" s="1"/>
  <c r="P5" i="1" l="1"/>
  <c r="H6" i="1"/>
  <c r="I6" i="1" s="1"/>
  <c r="L5" i="1"/>
  <c r="M5" i="1" s="1"/>
  <c r="O5" i="1"/>
  <c r="D6" i="1"/>
  <c r="K9" i="9"/>
  <c r="L9" i="9"/>
  <c r="C10" i="9"/>
  <c r="H5" i="9"/>
  <c r="N5" i="9" s="1"/>
  <c r="C9" i="1"/>
  <c r="Q5" i="1" l="1"/>
  <c r="C10" i="1"/>
  <c r="M5" i="9"/>
  <c r="L10" i="9"/>
  <c r="C11" i="9"/>
  <c r="K10" i="9"/>
  <c r="E6" i="1"/>
  <c r="F6" i="1" s="1"/>
  <c r="G6" i="1"/>
  <c r="C12" i="9" l="1"/>
  <c r="K11" i="9"/>
  <c r="L11" i="9"/>
  <c r="O5" i="9"/>
  <c r="P5" i="9" s="1"/>
  <c r="J6" i="1"/>
  <c r="K6" i="1" s="1"/>
  <c r="C11" i="1"/>
  <c r="C12" i="1" l="1"/>
  <c r="Q5" i="9"/>
  <c r="R5" i="9" s="1"/>
  <c r="H7" i="1"/>
  <c r="I7" i="1" s="1"/>
  <c r="P6" i="1"/>
  <c r="L6" i="1"/>
  <c r="M6" i="1" s="1"/>
  <c r="O6" i="1"/>
  <c r="Q6" i="1" s="1"/>
  <c r="D7" i="1"/>
  <c r="C13" i="9"/>
  <c r="K12" i="9"/>
  <c r="L12" i="9"/>
  <c r="K13" i="9" l="1"/>
  <c r="C14" i="9"/>
  <c r="L13" i="9"/>
  <c r="E6" i="9"/>
  <c r="F6" i="9" s="1"/>
  <c r="D6" i="9"/>
  <c r="G6" i="9"/>
  <c r="S5" i="9"/>
  <c r="T5" i="9" s="1"/>
  <c r="E7" i="1"/>
  <c r="F7" i="1" s="1"/>
  <c r="G7" i="1"/>
  <c r="C13" i="1"/>
  <c r="H6" i="9" l="1"/>
  <c r="N6" i="9" s="1"/>
  <c r="C15" i="9"/>
  <c r="K14" i="9"/>
  <c r="L14" i="9"/>
  <c r="C14" i="1"/>
  <c r="J7" i="1"/>
  <c r="K7" i="1" s="1"/>
  <c r="P7" i="1" l="1"/>
  <c r="H8" i="1"/>
  <c r="I8" i="1" s="1"/>
  <c r="L7" i="1"/>
  <c r="M7" i="1" s="1"/>
  <c r="O7" i="1"/>
  <c r="D8" i="1"/>
  <c r="M6" i="9"/>
  <c r="C15" i="1"/>
  <c r="K15" i="9"/>
  <c r="L15" i="9"/>
  <c r="C16" i="9"/>
  <c r="Q7" i="1" l="1"/>
  <c r="O6" i="9"/>
  <c r="P6" i="9" s="1"/>
  <c r="Q6" i="9" s="1"/>
  <c r="R6" i="9" s="1"/>
  <c r="C17" i="9"/>
  <c r="K16" i="9"/>
  <c r="L16" i="9"/>
  <c r="E8" i="1"/>
  <c r="F8" i="1" s="1"/>
  <c r="G8" i="1"/>
  <c r="C16" i="1"/>
  <c r="G7" i="9" l="1"/>
  <c r="D7" i="9"/>
  <c r="E7" i="9"/>
  <c r="F7" i="9" s="1"/>
  <c r="S6" i="9"/>
  <c r="T6" i="9" s="1"/>
  <c r="C17" i="1"/>
  <c r="L17" i="9"/>
  <c r="K17" i="9"/>
  <c r="C18" i="9"/>
  <c r="J8" i="1"/>
  <c r="K8" i="1" s="1"/>
  <c r="K18" i="9" l="1"/>
  <c r="L18" i="9"/>
  <c r="C19" i="9"/>
  <c r="C18" i="1"/>
  <c r="P8" i="1"/>
  <c r="H9" i="1"/>
  <c r="I9" i="1" s="1"/>
  <c r="L8" i="1"/>
  <c r="M8" i="1" s="1"/>
  <c r="O8" i="1"/>
  <c r="Q8" i="1" s="1"/>
  <c r="D9" i="1"/>
  <c r="H7" i="9"/>
  <c r="N7" i="9" s="1"/>
  <c r="G9" i="1" l="1"/>
  <c r="E9" i="1"/>
  <c r="F9" i="1" s="1"/>
  <c r="C19" i="1"/>
  <c r="L19" i="9"/>
  <c r="C20" i="9"/>
  <c r="K19" i="9"/>
  <c r="M7" i="9"/>
  <c r="O7" i="9" l="1"/>
  <c r="P7" i="9" s="1"/>
  <c r="Q7" i="9" s="1"/>
  <c r="R7" i="9" s="1"/>
  <c r="K20" i="9"/>
  <c r="L20" i="9"/>
  <c r="C21" i="9"/>
  <c r="J9" i="1"/>
  <c r="K9" i="1" s="1"/>
  <c r="C20" i="1"/>
  <c r="G8" i="9" l="1"/>
  <c r="E8" i="9"/>
  <c r="F8" i="9" s="1"/>
  <c r="D8" i="9"/>
  <c r="S7" i="9"/>
  <c r="T7" i="9" s="1"/>
  <c r="H10" i="1"/>
  <c r="I10" i="1" s="1"/>
  <c r="P9" i="1"/>
  <c r="L9" i="1"/>
  <c r="M9" i="1" s="1"/>
  <c r="O9" i="1"/>
  <c r="D10" i="1"/>
  <c r="C22" i="9"/>
  <c r="K21" i="9"/>
  <c r="L21" i="9"/>
  <c r="C21" i="1"/>
  <c r="Q9" i="1" l="1"/>
  <c r="C22" i="1"/>
  <c r="G10" i="1"/>
  <c r="E10" i="1"/>
  <c r="F10" i="1" s="1"/>
  <c r="H8" i="9"/>
  <c r="N8" i="9" s="1"/>
  <c r="K22" i="9"/>
  <c r="C23" i="9"/>
  <c r="L22" i="9"/>
  <c r="C23" i="1" l="1"/>
  <c r="C24" i="9"/>
  <c r="K23" i="9"/>
  <c r="L23" i="9"/>
  <c r="J10" i="1"/>
  <c r="K10" i="1" s="1"/>
  <c r="M8" i="9"/>
  <c r="O8" i="9" l="1"/>
  <c r="P8" i="9" s="1"/>
  <c r="Q8" i="9" s="1"/>
  <c r="R8" i="9" s="1"/>
  <c r="H11" i="1"/>
  <c r="I11" i="1" s="1"/>
  <c r="L10" i="1"/>
  <c r="M10" i="1" s="1"/>
  <c r="P10" i="1"/>
  <c r="O10" i="1"/>
  <c r="Q10" i="1" s="1"/>
  <c r="D11" i="1"/>
  <c r="C24" i="1"/>
  <c r="K24" i="9"/>
  <c r="L24" i="9"/>
  <c r="C25" i="9"/>
  <c r="D9" i="9" l="1"/>
  <c r="E9" i="9"/>
  <c r="F9" i="9" s="1"/>
  <c r="G9" i="9"/>
  <c r="S8" i="9"/>
  <c r="T8" i="9" s="1"/>
  <c r="C26" i="9"/>
  <c r="K25" i="9"/>
  <c r="L25" i="9"/>
  <c r="E11" i="1"/>
  <c r="F11" i="1" s="1"/>
  <c r="G11" i="1"/>
  <c r="C25" i="1"/>
  <c r="L26" i="9" l="1"/>
  <c r="C27" i="9"/>
  <c r="K26" i="9"/>
  <c r="C26" i="1"/>
  <c r="J11" i="1"/>
  <c r="K11" i="1" s="1"/>
  <c r="H9" i="9"/>
  <c r="N9" i="9" s="1"/>
  <c r="C27" i="1" l="1"/>
  <c r="M9" i="9"/>
  <c r="L27" i="9"/>
  <c r="K27" i="9"/>
  <c r="C28" i="9"/>
  <c r="H12" i="1"/>
  <c r="I12" i="1" s="1"/>
  <c r="P11" i="1"/>
  <c r="L11" i="1"/>
  <c r="M11" i="1" s="1"/>
  <c r="O11" i="1"/>
  <c r="D12" i="1"/>
  <c r="Q11" i="1" l="1"/>
  <c r="E12" i="1"/>
  <c r="F12" i="1" s="1"/>
  <c r="G12" i="1"/>
  <c r="O9" i="9"/>
  <c r="P9" i="9" s="1"/>
  <c r="C29" i="9"/>
  <c r="K28" i="9"/>
  <c r="L28" i="9"/>
  <c r="C28" i="1"/>
  <c r="Q9" i="9" l="1"/>
  <c r="R9" i="9" s="1"/>
  <c r="C29" i="1"/>
  <c r="K29" i="9"/>
  <c r="L29" i="9"/>
  <c r="C30" i="9"/>
  <c r="J12" i="1"/>
  <c r="K12" i="1" s="1"/>
  <c r="K30" i="9" l="1"/>
  <c r="L30" i="9"/>
  <c r="C31" i="9"/>
  <c r="G10" i="9"/>
  <c r="D10" i="9"/>
  <c r="E10" i="9"/>
  <c r="F10" i="9" s="1"/>
  <c r="S9" i="9"/>
  <c r="T9" i="9" s="1"/>
  <c r="C30" i="1"/>
  <c r="H13" i="1"/>
  <c r="I13" i="1" s="1"/>
  <c r="P12" i="1"/>
  <c r="L12" i="1"/>
  <c r="M12" i="1" s="1"/>
  <c r="O12" i="1"/>
  <c r="D13" i="1"/>
  <c r="Q12" i="1" l="1"/>
  <c r="K31" i="9"/>
  <c r="L31" i="9"/>
  <c r="C32" i="9"/>
  <c r="H10" i="9"/>
  <c r="N10" i="9" s="1"/>
  <c r="E13" i="1"/>
  <c r="F13" i="1" s="1"/>
  <c r="G13" i="1"/>
  <c r="C31" i="1"/>
  <c r="J13" i="1" l="1"/>
  <c r="K13" i="1" s="1"/>
  <c r="C32" i="1"/>
  <c r="K32" i="9"/>
  <c r="C33" i="9"/>
  <c r="L32" i="9"/>
  <c r="M10" i="9"/>
  <c r="O10" i="9" l="1"/>
  <c r="P10" i="9" s="1"/>
  <c r="Q10" i="9" s="1"/>
  <c r="R10" i="9" s="1"/>
  <c r="H14" i="1"/>
  <c r="I14" i="1" s="1"/>
  <c r="P13" i="1"/>
  <c r="L13" i="1"/>
  <c r="M13" i="1" s="1"/>
  <c r="O13" i="1"/>
  <c r="D14" i="1"/>
  <c r="L33" i="9"/>
  <c r="K33" i="9"/>
  <c r="C34" i="9"/>
  <c r="C33" i="1"/>
  <c r="Q13" i="1" l="1"/>
  <c r="D11" i="9"/>
  <c r="E11" i="9"/>
  <c r="F11" i="9" s="1"/>
  <c r="G11" i="9"/>
  <c r="S10" i="9"/>
  <c r="T10" i="9" s="1"/>
  <c r="E14" i="1"/>
  <c r="F14" i="1" s="1"/>
  <c r="G14" i="1"/>
  <c r="K34" i="9"/>
  <c r="L34" i="9"/>
  <c r="C35" i="9"/>
  <c r="C34" i="1"/>
  <c r="C35" i="1" l="1"/>
  <c r="L35" i="9"/>
  <c r="C36" i="9"/>
  <c r="K35" i="9"/>
  <c r="J14" i="1"/>
  <c r="K14" i="1" s="1"/>
  <c r="H11" i="9"/>
  <c r="N11" i="9" s="1"/>
  <c r="M11" i="9" l="1"/>
  <c r="H15" i="1"/>
  <c r="I15" i="1" s="1"/>
  <c r="P14" i="1"/>
  <c r="L14" i="1"/>
  <c r="M14" i="1" s="1"/>
  <c r="O14" i="1"/>
  <c r="D15" i="1"/>
  <c r="C36" i="1"/>
  <c r="L36" i="9"/>
  <c r="C37" i="9"/>
  <c r="K36" i="9"/>
  <c r="Q14" i="1" l="1"/>
  <c r="C38" i="9"/>
  <c r="L37" i="9"/>
  <c r="K37" i="9"/>
  <c r="E15" i="1"/>
  <c r="F15" i="1" s="1"/>
  <c r="G15" i="1"/>
  <c r="C37" i="1"/>
  <c r="O11" i="9"/>
  <c r="P11" i="9" s="1"/>
  <c r="J15" i="1" l="1"/>
  <c r="K15" i="1" s="1"/>
  <c r="C38" i="1"/>
  <c r="K38" i="9"/>
  <c r="L38" i="9"/>
  <c r="C39" i="9"/>
  <c r="Q11" i="9"/>
  <c r="R11" i="9" s="1"/>
  <c r="H16" i="1" l="1"/>
  <c r="I16" i="1" s="1"/>
  <c r="O15" i="1"/>
  <c r="L15" i="1"/>
  <c r="M15" i="1" s="1"/>
  <c r="D16" i="1"/>
  <c r="E16" i="1" s="1"/>
  <c r="F16" i="1" s="1"/>
  <c r="P15" i="1"/>
  <c r="G12" i="9"/>
  <c r="E12" i="9"/>
  <c r="F12" i="9" s="1"/>
  <c r="D12" i="9"/>
  <c r="S11" i="9"/>
  <c r="T11" i="9" s="1"/>
  <c r="C39" i="1"/>
  <c r="L39" i="9"/>
  <c r="K39" i="9"/>
  <c r="C40" i="9"/>
  <c r="G16" i="1" l="1"/>
  <c r="J16" i="1" s="1"/>
  <c r="K16" i="1" s="1"/>
  <c r="L16" i="1" s="1"/>
  <c r="M16" i="1" s="1"/>
  <c r="Q15" i="1"/>
  <c r="K40" i="9"/>
  <c r="L40" i="9"/>
  <c r="C41" i="9"/>
  <c r="C40" i="1"/>
  <c r="H12" i="9"/>
  <c r="N12" i="9" s="1"/>
  <c r="O16" i="1" l="1"/>
  <c r="H17" i="1"/>
  <c r="I17" i="1" s="1"/>
  <c r="P16" i="1"/>
  <c r="D17" i="1"/>
  <c r="G17" i="1" s="1"/>
  <c r="C41" i="1"/>
  <c r="M12" i="9"/>
  <c r="C42" i="9"/>
  <c r="K41" i="9"/>
  <c r="L41" i="9"/>
  <c r="Q16" i="1" l="1"/>
  <c r="E17" i="1"/>
  <c r="F17" i="1" s="1"/>
  <c r="O12" i="9"/>
  <c r="P12" i="9" s="1"/>
  <c r="Q12" i="9" s="1"/>
  <c r="R12" i="9" s="1"/>
  <c r="K42" i="9"/>
  <c r="L42" i="9"/>
  <c r="C43" i="9"/>
  <c r="C42" i="1"/>
  <c r="J17" i="1" l="1"/>
  <c r="K17" i="1" s="1"/>
  <c r="P17" i="1" s="1"/>
  <c r="E13" i="9"/>
  <c r="F13" i="9" s="1"/>
  <c r="D13" i="9"/>
  <c r="G13" i="9"/>
  <c r="S12" i="9"/>
  <c r="T12" i="9" s="1"/>
  <c r="D18" i="1"/>
  <c r="C43" i="1"/>
  <c r="L43" i="9"/>
  <c r="K43" i="9"/>
  <c r="C44" i="9"/>
  <c r="H18" i="1" l="1"/>
  <c r="I18" i="1" s="1"/>
  <c r="O17" i="1"/>
  <c r="Q17" i="1" s="1"/>
  <c r="L17" i="1"/>
  <c r="M17" i="1" s="1"/>
  <c r="K44" i="9"/>
  <c r="C45" i="9"/>
  <c r="L44" i="9"/>
  <c r="H13" i="9"/>
  <c r="N13" i="9" s="1"/>
  <c r="C44" i="1"/>
  <c r="G18" i="1"/>
  <c r="E18" i="1"/>
  <c r="F18" i="1" s="1"/>
  <c r="M13" i="9" l="1"/>
  <c r="K45" i="9"/>
  <c r="C46" i="9"/>
  <c r="L45" i="9"/>
  <c r="J18" i="1"/>
  <c r="K18" i="1" s="1"/>
  <c r="C45" i="1"/>
  <c r="C46" i="1" l="1"/>
  <c r="H19" i="1"/>
  <c r="I19" i="1" s="1"/>
  <c r="P18" i="1"/>
  <c r="L18" i="1"/>
  <c r="M18" i="1" s="1"/>
  <c r="O18" i="1"/>
  <c r="D19" i="1"/>
  <c r="O13" i="9"/>
  <c r="P13" i="9" s="1"/>
  <c r="K46" i="9"/>
  <c r="L46" i="9"/>
  <c r="C47" i="9"/>
  <c r="Q13" i="9" l="1"/>
  <c r="R13" i="9" s="1"/>
  <c r="E19" i="1"/>
  <c r="F19" i="1" s="1"/>
  <c r="G19" i="1"/>
  <c r="L47" i="9"/>
  <c r="K47" i="9"/>
  <c r="C48" i="9"/>
  <c r="Q18" i="1"/>
  <c r="C47" i="1"/>
  <c r="E14" i="9" l="1"/>
  <c r="F14" i="9" s="1"/>
  <c r="G14" i="9"/>
  <c r="D14" i="9"/>
  <c r="S13" i="9"/>
  <c r="T13" i="9" s="1"/>
  <c r="J19" i="1"/>
  <c r="K19" i="1" s="1"/>
  <c r="C48" i="1"/>
  <c r="K48" i="9"/>
  <c r="C49" i="9"/>
  <c r="L48" i="9"/>
  <c r="P19" i="1" l="1"/>
  <c r="H20" i="1"/>
  <c r="I20" i="1" s="1"/>
  <c r="L19" i="1"/>
  <c r="M19" i="1" s="1"/>
  <c r="O19" i="1"/>
  <c r="D20" i="1"/>
  <c r="C49" i="1"/>
  <c r="C50" i="9"/>
  <c r="K49" i="9"/>
  <c r="L49" i="9"/>
  <c r="H14" i="9"/>
  <c r="N14" i="9" s="1"/>
  <c r="Q19" i="1" l="1"/>
  <c r="K50" i="9"/>
  <c r="L50" i="9"/>
  <c r="C51" i="9"/>
  <c r="E20" i="1"/>
  <c r="F20" i="1" s="1"/>
  <c r="G20" i="1"/>
  <c r="M14" i="9"/>
  <c r="C50" i="1"/>
  <c r="O14" i="9" l="1"/>
  <c r="P14" i="9" s="1"/>
  <c r="L51" i="9"/>
  <c r="K51" i="9"/>
  <c r="C52" i="9"/>
  <c r="C51" i="1"/>
  <c r="J20" i="1"/>
  <c r="K20" i="1" s="1"/>
  <c r="H21" i="1" l="1"/>
  <c r="I21" i="1" s="1"/>
  <c r="P20" i="1"/>
  <c r="L20" i="1"/>
  <c r="M20" i="1" s="1"/>
  <c r="O20" i="1"/>
  <c r="D21" i="1"/>
  <c r="K52" i="9"/>
  <c r="C53" i="9"/>
  <c r="L52" i="9"/>
  <c r="Q14" i="9"/>
  <c r="R14" i="9" s="1"/>
  <c r="C52" i="1"/>
  <c r="Q20" i="1" l="1"/>
  <c r="E15" i="9"/>
  <c r="F15" i="9" s="1"/>
  <c r="G15" i="9"/>
  <c r="D15" i="9"/>
  <c r="S14" i="9"/>
  <c r="T14" i="9" s="1"/>
  <c r="E21" i="1"/>
  <c r="F21" i="1" s="1"/>
  <c r="G21" i="1"/>
  <c r="K53" i="9"/>
  <c r="L53" i="9"/>
  <c r="C54" i="9"/>
  <c r="C53" i="1"/>
  <c r="C54" i="1" l="1"/>
  <c r="H15" i="9"/>
  <c r="N15" i="9" s="1"/>
  <c r="K54" i="9"/>
  <c r="L54" i="9"/>
  <c r="C55" i="9"/>
  <c r="J21" i="1"/>
  <c r="K21" i="1" s="1"/>
  <c r="M15" i="9" l="1"/>
  <c r="L55" i="9"/>
  <c r="K55" i="9"/>
  <c r="C56" i="9"/>
  <c r="H22" i="1"/>
  <c r="I22" i="1" s="1"/>
  <c r="P21" i="1"/>
  <c r="L21" i="1"/>
  <c r="M21" i="1" s="1"/>
  <c r="O21" i="1"/>
  <c r="D22" i="1"/>
  <c r="C55" i="1"/>
  <c r="Q21" i="1" l="1"/>
  <c r="E22" i="1"/>
  <c r="F22" i="1" s="1"/>
  <c r="G22" i="1"/>
  <c r="K56" i="9"/>
  <c r="L56" i="9"/>
  <c r="C57" i="9"/>
  <c r="C56" i="1"/>
  <c r="O15" i="9"/>
  <c r="P15" i="9" s="1"/>
  <c r="C58" i="9" l="1"/>
  <c r="K57" i="9"/>
  <c r="L57" i="9"/>
  <c r="C57" i="1"/>
  <c r="J22" i="1"/>
  <c r="K22" i="1" s="1"/>
  <c r="Q15" i="9"/>
  <c r="R15" i="9" s="1"/>
  <c r="H23" i="1" l="1"/>
  <c r="I23" i="1" s="1"/>
  <c r="P22" i="1"/>
  <c r="L22" i="1"/>
  <c r="M22" i="1" s="1"/>
  <c r="O22" i="1"/>
  <c r="Q22" i="1" s="1"/>
  <c r="D23" i="1"/>
  <c r="K58" i="9"/>
  <c r="L58" i="9"/>
  <c r="C59" i="9"/>
  <c r="C58" i="1"/>
  <c r="G16" i="9"/>
  <c r="E16" i="9"/>
  <c r="F16" i="9" s="1"/>
  <c r="D16" i="9"/>
  <c r="S15" i="9"/>
  <c r="T15" i="9" s="1"/>
  <c r="H16" i="9" l="1"/>
  <c r="N16" i="9" s="1"/>
  <c r="E23" i="1"/>
  <c r="F23" i="1" s="1"/>
  <c r="G23" i="1"/>
  <c r="C59" i="1"/>
  <c r="L59" i="9"/>
  <c r="C60" i="9"/>
  <c r="K59" i="9"/>
  <c r="J23" i="1" l="1"/>
  <c r="K23" i="1" s="1"/>
  <c r="C60" i="1"/>
  <c r="K60" i="9"/>
  <c r="C61" i="9"/>
  <c r="L60" i="9"/>
  <c r="M16" i="9"/>
  <c r="O16" i="9" l="1"/>
  <c r="P16" i="9" s="1"/>
  <c r="Q16" i="9" s="1"/>
  <c r="C61" i="1"/>
  <c r="P23" i="1"/>
  <c r="H24" i="1"/>
  <c r="I24" i="1" s="1"/>
  <c r="L23" i="1"/>
  <c r="M23" i="1" s="1"/>
  <c r="O23" i="1"/>
  <c r="D24" i="1"/>
  <c r="K61" i="9"/>
  <c r="L61" i="9"/>
  <c r="C62" i="9"/>
  <c r="R16" i="9" l="1"/>
  <c r="E17" i="9" s="1"/>
  <c r="F17" i="9" s="1"/>
  <c r="Q23" i="1"/>
  <c r="E24" i="1"/>
  <c r="F24" i="1" s="1"/>
  <c r="G24" i="1"/>
  <c r="K62" i="9"/>
  <c r="L62" i="9"/>
  <c r="C63" i="9"/>
  <c r="C62" i="1"/>
  <c r="D17" i="9" l="1"/>
  <c r="G17" i="9"/>
  <c r="S16" i="9"/>
  <c r="T16" i="9" s="1"/>
  <c r="J24" i="1"/>
  <c r="K24" i="1" s="1"/>
  <c r="H25" i="1" s="1"/>
  <c r="I25" i="1" s="1"/>
  <c r="H17" i="9"/>
  <c r="N17" i="9" s="1"/>
  <c r="C63" i="1"/>
  <c r="L63" i="9"/>
  <c r="C64" i="9"/>
  <c r="K63" i="9"/>
  <c r="P24" i="1" l="1"/>
  <c r="L24" i="1"/>
  <c r="M24" i="1" s="1"/>
  <c r="O24" i="1"/>
  <c r="Q24" i="1" s="1"/>
  <c r="D25" i="1"/>
  <c r="E25" i="1" s="1"/>
  <c r="F25" i="1" s="1"/>
  <c r="K64" i="9"/>
  <c r="L64" i="9"/>
  <c r="C65" i="9"/>
  <c r="M17" i="9"/>
  <c r="C64" i="1"/>
  <c r="G25" i="1" l="1"/>
  <c r="O17" i="9"/>
  <c r="P17" i="9" s="1"/>
  <c r="Q17" i="9" s="1"/>
  <c r="R17" i="9" s="1"/>
  <c r="J25" i="1"/>
  <c r="K25" i="1" s="1"/>
  <c r="C66" i="9"/>
  <c r="K65" i="9"/>
  <c r="L65" i="9"/>
  <c r="C65" i="1"/>
  <c r="D64" i="1"/>
  <c r="H26" i="1" l="1"/>
  <c r="I26" i="1" s="1"/>
  <c r="P25" i="1"/>
  <c r="L25" i="1"/>
  <c r="M25" i="1" s="1"/>
  <c r="O25" i="1"/>
  <c r="D26" i="1"/>
  <c r="D18" i="9"/>
  <c r="E18" i="9"/>
  <c r="F18" i="9" s="1"/>
  <c r="G18" i="9"/>
  <c r="S17" i="9"/>
  <c r="T17" i="9" s="1"/>
  <c r="D65" i="1"/>
  <c r="C66" i="1"/>
  <c r="H64" i="1"/>
  <c r="I64" i="1" s="1"/>
  <c r="G64" i="1"/>
  <c r="E64" i="1"/>
  <c r="F64" i="1" s="1"/>
  <c r="K66" i="9"/>
  <c r="L66" i="9"/>
  <c r="C67" i="9"/>
  <c r="Q25" i="1" l="1"/>
  <c r="C67" i="1"/>
  <c r="D66" i="1"/>
  <c r="H18" i="9"/>
  <c r="N18" i="9" s="1"/>
  <c r="L67" i="9"/>
  <c r="C68" i="9"/>
  <c r="K67" i="9"/>
  <c r="G26" i="1"/>
  <c r="E26" i="1"/>
  <c r="F26" i="1" s="1"/>
  <c r="E65" i="1"/>
  <c r="F65" i="1" s="1"/>
  <c r="G65" i="1"/>
  <c r="J64" i="1"/>
  <c r="K64" i="1" s="1"/>
  <c r="P64" i="1" l="1"/>
  <c r="H65" i="1"/>
  <c r="I65" i="1" s="1"/>
  <c r="L64" i="1"/>
  <c r="M64" i="1" s="1"/>
  <c r="O64" i="1"/>
  <c r="Q64" i="1" s="1"/>
  <c r="K68" i="9"/>
  <c r="C69" i="9"/>
  <c r="L68" i="9"/>
  <c r="E66" i="1"/>
  <c r="F66" i="1" s="1"/>
  <c r="G66" i="1"/>
  <c r="C68" i="1"/>
  <c r="D67" i="1"/>
  <c r="J26" i="1"/>
  <c r="K26" i="1" s="1"/>
  <c r="M18" i="9"/>
  <c r="K69" i="9" l="1"/>
  <c r="C70" i="9"/>
  <c r="L69" i="9"/>
  <c r="O18" i="9"/>
  <c r="P18" i="9" s="1"/>
  <c r="H27" i="1"/>
  <c r="I27" i="1" s="1"/>
  <c r="L26" i="1"/>
  <c r="M26" i="1" s="1"/>
  <c r="P26" i="1"/>
  <c r="O26" i="1"/>
  <c r="D27" i="1"/>
  <c r="E67" i="1"/>
  <c r="F67" i="1" s="1"/>
  <c r="G67" i="1"/>
  <c r="D68" i="1"/>
  <c r="C69" i="1"/>
  <c r="J65" i="1"/>
  <c r="K65" i="1" s="1"/>
  <c r="Q26" i="1" l="1"/>
  <c r="H66" i="1"/>
  <c r="I66" i="1" s="1"/>
  <c r="P65" i="1"/>
  <c r="L65" i="1"/>
  <c r="M65" i="1" s="1"/>
  <c r="O65" i="1"/>
  <c r="Q65" i="1" s="1"/>
  <c r="Q18" i="9"/>
  <c r="R18" i="9" s="1"/>
  <c r="E27" i="1"/>
  <c r="F27" i="1" s="1"/>
  <c r="G27" i="1"/>
  <c r="D69" i="1"/>
  <c r="C70" i="1"/>
  <c r="G68" i="1"/>
  <c r="E68" i="1"/>
  <c r="F68" i="1" s="1"/>
  <c r="K70" i="9"/>
  <c r="L70" i="9"/>
  <c r="C71" i="9"/>
  <c r="E19" i="9" l="1"/>
  <c r="F19" i="9" s="1"/>
  <c r="G19" i="9"/>
  <c r="D19" i="9"/>
  <c r="S18" i="9"/>
  <c r="T18" i="9" s="1"/>
  <c r="J27" i="1"/>
  <c r="K27" i="1" s="1"/>
  <c r="G69" i="1"/>
  <c r="E69" i="1"/>
  <c r="F69" i="1" s="1"/>
  <c r="L71" i="9"/>
  <c r="K71" i="9"/>
  <c r="C72" i="9"/>
  <c r="D70" i="1"/>
  <c r="C71" i="1"/>
  <c r="J66" i="1"/>
  <c r="K66" i="1" s="1"/>
  <c r="H67" i="1" l="1"/>
  <c r="I67" i="1" s="1"/>
  <c r="P66" i="1"/>
  <c r="L66" i="1"/>
  <c r="M66" i="1" s="1"/>
  <c r="O66" i="1"/>
  <c r="Q66" i="1" s="1"/>
  <c r="H28" i="1"/>
  <c r="I28" i="1" s="1"/>
  <c r="P27" i="1"/>
  <c r="L27" i="1"/>
  <c r="M27" i="1" s="1"/>
  <c r="O27" i="1"/>
  <c r="D28" i="1"/>
  <c r="G70" i="1"/>
  <c r="E70" i="1"/>
  <c r="F70" i="1" s="1"/>
  <c r="H19" i="9"/>
  <c r="N19" i="9" s="1"/>
  <c r="D71" i="1"/>
  <c r="C72" i="1"/>
  <c r="K72" i="9"/>
  <c r="L72" i="9"/>
  <c r="C73" i="9"/>
  <c r="Q27" i="1" l="1"/>
  <c r="C74" i="9"/>
  <c r="K73" i="9"/>
  <c r="L73" i="9"/>
  <c r="E71" i="1"/>
  <c r="F71" i="1" s="1"/>
  <c r="G71" i="1"/>
  <c r="M19" i="9"/>
  <c r="D72" i="1"/>
  <c r="C73" i="1"/>
  <c r="E28" i="1"/>
  <c r="F28" i="1" s="1"/>
  <c r="G28" i="1"/>
  <c r="J67" i="1"/>
  <c r="K67" i="1" s="1"/>
  <c r="H68" i="1" l="1"/>
  <c r="I68" i="1" s="1"/>
  <c r="P67" i="1"/>
  <c r="L67" i="1"/>
  <c r="M67" i="1" s="1"/>
  <c r="O67" i="1"/>
  <c r="G72" i="1"/>
  <c r="E72" i="1"/>
  <c r="F72" i="1" s="1"/>
  <c r="O19" i="9"/>
  <c r="P19" i="9" s="1"/>
  <c r="J28" i="1"/>
  <c r="K28" i="1" s="1"/>
  <c r="K74" i="9"/>
  <c r="L74" i="9"/>
  <c r="C75" i="9"/>
  <c r="D73" i="1"/>
  <c r="C74" i="1"/>
  <c r="Q67" i="1" l="1"/>
  <c r="L75" i="9"/>
  <c r="K75" i="9"/>
  <c r="C76" i="9"/>
  <c r="Q19" i="9"/>
  <c r="R19" i="9" s="1"/>
  <c r="D74" i="1"/>
  <c r="C75" i="1"/>
  <c r="P28" i="1"/>
  <c r="H29" i="1"/>
  <c r="I29" i="1" s="1"/>
  <c r="L28" i="1"/>
  <c r="M28" i="1" s="1"/>
  <c r="O28" i="1"/>
  <c r="D29" i="1"/>
  <c r="E73" i="1"/>
  <c r="F73" i="1" s="1"/>
  <c r="G73" i="1"/>
  <c r="J68" i="1"/>
  <c r="K68" i="1" s="1"/>
  <c r="E20" i="9" l="1"/>
  <c r="F20" i="9" s="1"/>
  <c r="D20" i="9"/>
  <c r="G20" i="9"/>
  <c r="S19" i="9"/>
  <c r="T19" i="9" s="1"/>
  <c r="H69" i="1"/>
  <c r="I69" i="1" s="1"/>
  <c r="L68" i="1"/>
  <c r="M68" i="1" s="1"/>
  <c r="P68" i="1"/>
  <c r="O68" i="1"/>
  <c r="G74" i="1"/>
  <c r="E74" i="1"/>
  <c r="F74" i="1" s="1"/>
  <c r="C76" i="1"/>
  <c r="D75" i="1"/>
  <c r="K76" i="9"/>
  <c r="C77" i="9"/>
  <c r="L76" i="9"/>
  <c r="E29" i="1"/>
  <c r="F29" i="1" s="1"/>
  <c r="G29" i="1"/>
  <c r="Q28" i="1"/>
  <c r="J69" i="1" l="1"/>
  <c r="K69" i="1" s="1"/>
  <c r="D76" i="1"/>
  <c r="C77" i="1"/>
  <c r="J29" i="1"/>
  <c r="K29" i="1" s="1"/>
  <c r="Q68" i="1"/>
  <c r="H20" i="9"/>
  <c r="N20" i="9" s="1"/>
  <c r="K77" i="9"/>
  <c r="L77" i="9"/>
  <c r="C78" i="9"/>
  <c r="E75" i="1"/>
  <c r="F75" i="1" s="1"/>
  <c r="G75" i="1"/>
  <c r="H30" i="1" l="1"/>
  <c r="I30" i="1" s="1"/>
  <c r="P29" i="1"/>
  <c r="L29" i="1"/>
  <c r="M29" i="1" s="1"/>
  <c r="O29" i="1"/>
  <c r="D30" i="1"/>
  <c r="H70" i="1"/>
  <c r="I70" i="1" s="1"/>
  <c r="P69" i="1"/>
  <c r="L69" i="1"/>
  <c r="M69" i="1" s="1"/>
  <c r="O69" i="1"/>
  <c r="C78" i="1"/>
  <c r="D77" i="1"/>
  <c r="E76" i="1"/>
  <c r="F76" i="1" s="1"/>
  <c r="G76" i="1"/>
  <c r="M20" i="9"/>
  <c r="K78" i="9"/>
  <c r="L78" i="9"/>
  <c r="C79" i="9"/>
  <c r="Q29" i="1" l="1"/>
  <c r="O20" i="9"/>
  <c r="P20" i="9" s="1"/>
  <c r="E30" i="1"/>
  <c r="F30" i="1" s="1"/>
  <c r="G30" i="1"/>
  <c r="G77" i="1"/>
  <c r="E77" i="1"/>
  <c r="F77" i="1" s="1"/>
  <c r="L79" i="9"/>
  <c r="K79" i="9"/>
  <c r="C80" i="9"/>
  <c r="J70" i="1"/>
  <c r="K70" i="1" s="1"/>
  <c r="D78" i="1"/>
  <c r="C79" i="1"/>
  <c r="Q69" i="1"/>
  <c r="J30" i="1" l="1"/>
  <c r="K30" i="1" s="1"/>
  <c r="D79" i="1"/>
  <c r="C80" i="1"/>
  <c r="K80" i="9"/>
  <c r="C81" i="9"/>
  <c r="L80" i="9"/>
  <c r="E78" i="1"/>
  <c r="F78" i="1" s="1"/>
  <c r="G78" i="1"/>
  <c r="P70" i="1"/>
  <c r="H71" i="1"/>
  <c r="I71" i="1" s="1"/>
  <c r="L70" i="1"/>
  <c r="M70" i="1" s="1"/>
  <c r="O70" i="1"/>
  <c r="Q20" i="9"/>
  <c r="R20" i="9" s="1"/>
  <c r="J71" i="1" l="1"/>
  <c r="K71" i="1" s="1"/>
  <c r="C82" i="9"/>
  <c r="K81" i="9"/>
  <c r="L81" i="9"/>
  <c r="G21" i="9"/>
  <c r="E21" i="9"/>
  <c r="F21" i="9" s="1"/>
  <c r="D21" i="9"/>
  <c r="S20" i="9"/>
  <c r="T20" i="9" s="1"/>
  <c r="Q70" i="1"/>
  <c r="G79" i="1"/>
  <c r="E79" i="1"/>
  <c r="F79" i="1" s="1"/>
  <c r="D80" i="1"/>
  <c r="C81" i="1"/>
  <c r="H31" i="1"/>
  <c r="I31" i="1" s="1"/>
  <c r="P30" i="1"/>
  <c r="L30" i="1"/>
  <c r="M30" i="1" s="1"/>
  <c r="O30" i="1"/>
  <c r="D31" i="1"/>
  <c r="Q30" i="1" l="1"/>
  <c r="P71" i="1"/>
  <c r="H72" i="1"/>
  <c r="I72" i="1" s="1"/>
  <c r="L71" i="1"/>
  <c r="M71" i="1" s="1"/>
  <c r="O71" i="1"/>
  <c r="D81" i="1"/>
  <c r="C82" i="1"/>
  <c r="E80" i="1"/>
  <c r="F80" i="1" s="1"/>
  <c r="G80" i="1"/>
  <c r="K82" i="9"/>
  <c r="L82" i="9"/>
  <c r="C83" i="9"/>
  <c r="E31" i="1"/>
  <c r="F31" i="1" s="1"/>
  <c r="G31" i="1"/>
  <c r="H21" i="9"/>
  <c r="N21" i="9" s="1"/>
  <c r="Q71" i="1" l="1"/>
  <c r="J31" i="1"/>
  <c r="K31" i="1" s="1"/>
  <c r="G81" i="1"/>
  <c r="E81" i="1"/>
  <c r="F81" i="1" s="1"/>
  <c r="M21" i="9"/>
  <c r="L83" i="9"/>
  <c r="K83" i="9"/>
  <c r="C84" i="9"/>
  <c r="D82" i="1"/>
  <c r="C83" i="1"/>
  <c r="J72" i="1"/>
  <c r="K72" i="1" s="1"/>
  <c r="P31" i="1" l="1"/>
  <c r="H32" i="1"/>
  <c r="I32" i="1" s="1"/>
  <c r="L31" i="1"/>
  <c r="M31" i="1" s="1"/>
  <c r="O31" i="1"/>
  <c r="D32" i="1"/>
  <c r="H73" i="1"/>
  <c r="I73" i="1" s="1"/>
  <c r="P72" i="1"/>
  <c r="L72" i="1"/>
  <c r="M72" i="1" s="1"/>
  <c r="O72" i="1"/>
  <c r="O21" i="9"/>
  <c r="P21" i="9" s="1"/>
  <c r="C84" i="1"/>
  <c r="D83" i="1"/>
  <c r="E82" i="1"/>
  <c r="F82" i="1" s="1"/>
  <c r="G82" i="1"/>
  <c r="K84" i="9"/>
  <c r="C85" i="9"/>
  <c r="L84" i="9"/>
  <c r="Q31" i="1" l="1"/>
  <c r="J73" i="1"/>
  <c r="K73" i="1" s="1"/>
  <c r="E32" i="1"/>
  <c r="F32" i="1" s="1"/>
  <c r="G32" i="1"/>
  <c r="D84" i="1"/>
  <c r="C85" i="1"/>
  <c r="Q21" i="9"/>
  <c r="R21" i="9" s="1"/>
  <c r="K85" i="9"/>
  <c r="L85" i="9"/>
  <c r="C86" i="9"/>
  <c r="Q72" i="1"/>
  <c r="E83" i="1"/>
  <c r="F83" i="1" s="1"/>
  <c r="G83" i="1"/>
  <c r="J32" i="1" l="1"/>
  <c r="K32" i="1" s="1"/>
  <c r="D33" i="1" s="1"/>
  <c r="D22" i="9"/>
  <c r="E22" i="9"/>
  <c r="F22" i="9" s="1"/>
  <c r="G22" i="9"/>
  <c r="S21" i="9"/>
  <c r="T21" i="9" s="1"/>
  <c r="K86" i="9"/>
  <c r="L86" i="9"/>
  <c r="C87" i="9"/>
  <c r="D85" i="1"/>
  <c r="C86" i="1"/>
  <c r="E84" i="1"/>
  <c r="F84" i="1" s="1"/>
  <c r="G84" i="1"/>
  <c r="P73" i="1"/>
  <c r="H74" i="1"/>
  <c r="I74" i="1" s="1"/>
  <c r="L73" i="1"/>
  <c r="M73" i="1" s="1"/>
  <c r="O73" i="1"/>
  <c r="P32" i="1" l="1"/>
  <c r="L32" i="1"/>
  <c r="M32" i="1" s="1"/>
  <c r="O32" i="1"/>
  <c r="H33" i="1"/>
  <c r="I33" i="1" s="1"/>
  <c r="C87" i="1"/>
  <c r="D86" i="1"/>
  <c r="J74" i="1"/>
  <c r="K74" i="1" s="1"/>
  <c r="L87" i="9"/>
  <c r="K87" i="9"/>
  <c r="C88" i="9"/>
  <c r="H22" i="9"/>
  <c r="N22" i="9" s="1"/>
  <c r="G33" i="1"/>
  <c r="E33" i="1"/>
  <c r="F33" i="1" s="1"/>
  <c r="Q73" i="1"/>
  <c r="G85" i="1"/>
  <c r="E85" i="1"/>
  <c r="F85" i="1" s="1"/>
  <c r="Q32" i="1" l="1"/>
  <c r="J33" i="1"/>
  <c r="K33" i="1" s="1"/>
  <c r="H75" i="1"/>
  <c r="I75" i="1" s="1"/>
  <c r="P74" i="1"/>
  <c r="L74" i="1"/>
  <c r="M74" i="1" s="1"/>
  <c r="O74" i="1"/>
  <c r="M22" i="9"/>
  <c r="E86" i="1"/>
  <c r="F86" i="1" s="1"/>
  <c r="G86" i="1"/>
  <c r="K88" i="9"/>
  <c r="L88" i="9"/>
  <c r="C89" i="9"/>
  <c r="D87" i="1"/>
  <c r="C88" i="1"/>
  <c r="Q74" i="1" l="1"/>
  <c r="H34" i="1"/>
  <c r="I34" i="1" s="1"/>
  <c r="P33" i="1"/>
  <c r="L33" i="1"/>
  <c r="M33" i="1" s="1"/>
  <c r="O33" i="1"/>
  <c r="Q33" i="1" s="1"/>
  <c r="D34" i="1"/>
  <c r="O22" i="9"/>
  <c r="P22" i="9" s="1"/>
  <c r="D88" i="1"/>
  <c r="C89" i="1"/>
  <c r="C90" i="9"/>
  <c r="K89" i="9"/>
  <c r="L89" i="9"/>
  <c r="G87" i="1"/>
  <c r="E87" i="1"/>
  <c r="F87" i="1" s="1"/>
  <c r="J75" i="1"/>
  <c r="K75" i="1" s="1"/>
  <c r="H76" i="1" l="1"/>
  <c r="I76" i="1" s="1"/>
  <c r="P75" i="1"/>
  <c r="L75" i="1"/>
  <c r="M75" i="1" s="1"/>
  <c r="O75" i="1"/>
  <c r="G34" i="1"/>
  <c r="E34" i="1"/>
  <c r="F34" i="1" s="1"/>
  <c r="Q22" i="9"/>
  <c r="R22" i="9" s="1"/>
  <c r="K90" i="9"/>
  <c r="L90" i="9"/>
  <c r="C91" i="9"/>
  <c r="E88" i="1"/>
  <c r="F88" i="1" s="1"/>
  <c r="G88" i="1"/>
  <c r="C90" i="1"/>
  <c r="D89" i="1"/>
  <c r="J34" i="1" l="1"/>
  <c r="K34" i="1" s="1"/>
  <c r="C91" i="1"/>
  <c r="D90" i="1"/>
  <c r="L91" i="9"/>
  <c r="C92" i="9"/>
  <c r="K91" i="9"/>
  <c r="J76" i="1"/>
  <c r="K76" i="1" s="1"/>
  <c r="E23" i="9"/>
  <c r="F23" i="9" s="1"/>
  <c r="D23" i="9"/>
  <c r="G23" i="9"/>
  <c r="S22" i="9"/>
  <c r="T22" i="9" s="1"/>
  <c r="G89" i="1"/>
  <c r="E89" i="1"/>
  <c r="F89" i="1" s="1"/>
  <c r="Q75" i="1"/>
  <c r="H77" i="1" l="1"/>
  <c r="I77" i="1" s="1"/>
  <c r="L76" i="1"/>
  <c r="M76" i="1" s="1"/>
  <c r="P76" i="1"/>
  <c r="O76" i="1"/>
  <c r="Q76" i="1" s="1"/>
  <c r="K92" i="9"/>
  <c r="C93" i="9"/>
  <c r="L92" i="9"/>
  <c r="E90" i="1"/>
  <c r="F90" i="1" s="1"/>
  <c r="G90" i="1"/>
  <c r="H23" i="9"/>
  <c r="N23" i="9" s="1"/>
  <c r="H35" i="1"/>
  <c r="I35" i="1" s="1"/>
  <c r="L34" i="1"/>
  <c r="M34" i="1" s="1"/>
  <c r="P34" i="1"/>
  <c r="O34" i="1"/>
  <c r="D35" i="1"/>
  <c r="D91" i="1"/>
  <c r="C92" i="1"/>
  <c r="Q34" i="1" l="1"/>
  <c r="E91" i="1"/>
  <c r="F91" i="1" s="1"/>
  <c r="G91" i="1"/>
  <c r="M23" i="9"/>
  <c r="D92" i="1"/>
  <c r="C93" i="1"/>
  <c r="E35" i="1"/>
  <c r="F35" i="1" s="1"/>
  <c r="G35" i="1"/>
  <c r="K93" i="9"/>
  <c r="L93" i="9"/>
  <c r="C94" i="9"/>
  <c r="J77" i="1"/>
  <c r="K77" i="1" s="1"/>
  <c r="J35" i="1" l="1"/>
  <c r="K35" i="1" s="1"/>
  <c r="P35" i="1" s="1"/>
  <c r="O23" i="9"/>
  <c r="P23" i="9" s="1"/>
  <c r="Q23" i="9" s="1"/>
  <c r="R23" i="9" s="1"/>
  <c r="H78" i="1"/>
  <c r="I78" i="1" s="1"/>
  <c r="P77" i="1"/>
  <c r="L77" i="1"/>
  <c r="M77" i="1" s="1"/>
  <c r="O77" i="1"/>
  <c r="K94" i="9"/>
  <c r="L94" i="9"/>
  <c r="C95" i="9"/>
  <c r="D93" i="1"/>
  <c r="C94" i="1"/>
  <c r="E92" i="1"/>
  <c r="F92" i="1" s="1"/>
  <c r="G92" i="1"/>
  <c r="D36" i="1" l="1"/>
  <c r="E36" i="1" s="1"/>
  <c r="F36" i="1" s="1"/>
  <c r="O35" i="1"/>
  <c r="Q35" i="1" s="1"/>
  <c r="L35" i="1"/>
  <c r="M35" i="1" s="1"/>
  <c r="H36" i="1"/>
  <c r="I36" i="1" s="1"/>
  <c r="D24" i="9"/>
  <c r="E24" i="9"/>
  <c r="F24" i="9" s="1"/>
  <c r="G24" i="9"/>
  <c r="S23" i="9"/>
  <c r="T23" i="9" s="1"/>
  <c r="L95" i="9"/>
  <c r="C96" i="9"/>
  <c r="K95" i="9"/>
  <c r="D94" i="1"/>
  <c r="C95" i="1"/>
  <c r="J78" i="1"/>
  <c r="K78" i="1" s="1"/>
  <c r="Q77" i="1"/>
  <c r="G93" i="1"/>
  <c r="E93" i="1"/>
  <c r="F93" i="1" s="1"/>
  <c r="G36" i="1" l="1"/>
  <c r="J36" i="1" s="1"/>
  <c r="K36" i="1" s="1"/>
  <c r="H79" i="1"/>
  <c r="I79" i="1" s="1"/>
  <c r="P78" i="1"/>
  <c r="L78" i="1"/>
  <c r="M78" i="1" s="1"/>
  <c r="O78" i="1"/>
  <c r="K96" i="9"/>
  <c r="L96" i="9"/>
  <c r="C97" i="9"/>
  <c r="C96" i="1"/>
  <c r="D95" i="1"/>
  <c r="G94" i="1"/>
  <c r="E94" i="1"/>
  <c r="F94" i="1" s="1"/>
  <c r="H24" i="9"/>
  <c r="N24" i="9" s="1"/>
  <c r="Q78" i="1" l="1"/>
  <c r="D96" i="1"/>
  <c r="C97" i="1"/>
  <c r="G95" i="1"/>
  <c r="E95" i="1"/>
  <c r="F95" i="1" s="1"/>
  <c r="H37" i="1"/>
  <c r="I37" i="1" s="1"/>
  <c r="P36" i="1"/>
  <c r="L36" i="1"/>
  <c r="M36" i="1" s="1"/>
  <c r="O36" i="1"/>
  <c r="D37" i="1"/>
  <c r="M24" i="9"/>
  <c r="C98" i="9"/>
  <c r="K97" i="9"/>
  <c r="L97" i="9"/>
  <c r="J79" i="1"/>
  <c r="K79" i="1" s="1"/>
  <c r="O24" i="9" l="1"/>
  <c r="P24" i="9" s="1"/>
  <c r="Q24" i="9" s="1"/>
  <c r="R24" i="9" s="1"/>
  <c r="Q36" i="1"/>
  <c r="K98" i="9"/>
  <c r="L98" i="9"/>
  <c r="C99" i="9"/>
  <c r="G37" i="1"/>
  <c r="E37" i="1"/>
  <c r="F37" i="1" s="1"/>
  <c r="P79" i="1"/>
  <c r="L79" i="1"/>
  <c r="M79" i="1" s="1"/>
  <c r="H80" i="1"/>
  <c r="I80" i="1" s="1"/>
  <c r="O79" i="1"/>
  <c r="D97" i="1"/>
  <c r="C98" i="1"/>
  <c r="G96" i="1"/>
  <c r="E96" i="1"/>
  <c r="F96" i="1" s="1"/>
  <c r="J37" i="1" l="1"/>
  <c r="K37" i="1" s="1"/>
  <c r="H38" i="1" s="1"/>
  <c r="I38" i="1" s="1"/>
  <c r="J80" i="1"/>
  <c r="K80" i="1" s="1"/>
  <c r="E97" i="1"/>
  <c r="F97" i="1" s="1"/>
  <c r="G97" i="1"/>
  <c r="L99" i="9"/>
  <c r="K99" i="9"/>
  <c r="C100" i="9"/>
  <c r="C99" i="1"/>
  <c r="D98" i="1"/>
  <c r="G25" i="9"/>
  <c r="D25" i="9"/>
  <c r="E25" i="9"/>
  <c r="F25" i="9" s="1"/>
  <c r="S24" i="9"/>
  <c r="T24" i="9" s="1"/>
  <c r="Q79" i="1"/>
  <c r="L37" i="1" l="1"/>
  <c r="M37" i="1" s="1"/>
  <c r="P37" i="1"/>
  <c r="D38" i="1"/>
  <c r="E38" i="1" s="1"/>
  <c r="F38" i="1" s="1"/>
  <c r="O37" i="1"/>
  <c r="H81" i="1"/>
  <c r="I81" i="1" s="1"/>
  <c r="P80" i="1"/>
  <c r="L80" i="1"/>
  <c r="M80" i="1" s="1"/>
  <c r="O80" i="1"/>
  <c r="Q80" i="1" s="1"/>
  <c r="K100" i="9"/>
  <c r="C101" i="9"/>
  <c r="L100" i="9"/>
  <c r="D99" i="1"/>
  <c r="C100" i="1"/>
  <c r="H25" i="9"/>
  <c r="N25" i="9" s="1"/>
  <c r="G98" i="1"/>
  <c r="E98" i="1"/>
  <c r="F98" i="1" s="1"/>
  <c r="G38" i="1" l="1"/>
  <c r="J38" i="1" s="1"/>
  <c r="K38" i="1" s="1"/>
  <c r="Q37" i="1"/>
  <c r="M25" i="9"/>
  <c r="J81" i="1"/>
  <c r="K81" i="1" s="1"/>
  <c r="D100" i="1"/>
  <c r="C101" i="1"/>
  <c r="E99" i="1"/>
  <c r="F99" i="1" s="1"/>
  <c r="G99" i="1"/>
  <c r="K101" i="9"/>
  <c r="C102" i="9"/>
  <c r="L101" i="9"/>
  <c r="O25" i="9" l="1"/>
  <c r="P25" i="9" s="1"/>
  <c r="Q25" i="9" s="1"/>
  <c r="R25" i="9" s="1"/>
  <c r="P81" i="1"/>
  <c r="H82" i="1"/>
  <c r="I82" i="1" s="1"/>
  <c r="L81" i="1"/>
  <c r="M81" i="1" s="1"/>
  <c r="O81" i="1"/>
  <c r="K102" i="9"/>
  <c r="L102" i="9"/>
  <c r="C103" i="9"/>
  <c r="P38" i="1"/>
  <c r="H39" i="1"/>
  <c r="I39" i="1" s="1"/>
  <c r="L38" i="1"/>
  <c r="M38" i="1" s="1"/>
  <c r="O38" i="1"/>
  <c r="D39" i="1"/>
  <c r="D101" i="1"/>
  <c r="C102" i="1"/>
  <c r="G100" i="1"/>
  <c r="E100" i="1"/>
  <c r="F100" i="1" s="1"/>
  <c r="Q81" i="1" l="1"/>
  <c r="Q38" i="1"/>
  <c r="C103" i="1"/>
  <c r="D102" i="1"/>
  <c r="G101" i="1"/>
  <c r="E101" i="1"/>
  <c r="F101" i="1" s="1"/>
  <c r="D26" i="9"/>
  <c r="G26" i="9"/>
  <c r="E26" i="9"/>
  <c r="F26" i="9" s="1"/>
  <c r="S25" i="9"/>
  <c r="T25" i="9" s="1"/>
  <c r="J82" i="1"/>
  <c r="K82" i="1" s="1"/>
  <c r="E39" i="1"/>
  <c r="F39" i="1" s="1"/>
  <c r="G39" i="1"/>
  <c r="L103" i="9"/>
  <c r="K103" i="9"/>
  <c r="C104" i="9"/>
  <c r="J39" i="1" l="1"/>
  <c r="K39" i="1" s="1"/>
  <c r="P39" i="1" s="1"/>
  <c r="H26" i="9"/>
  <c r="N26" i="9" s="1"/>
  <c r="K104" i="9"/>
  <c r="L104" i="9"/>
  <c r="C105" i="9"/>
  <c r="H83" i="1"/>
  <c r="I83" i="1" s="1"/>
  <c r="P82" i="1"/>
  <c r="L82" i="1"/>
  <c r="M82" i="1" s="1"/>
  <c r="O82" i="1"/>
  <c r="G102" i="1"/>
  <c r="E102" i="1"/>
  <c r="F102" i="1" s="1"/>
  <c r="D103" i="1"/>
  <c r="C104" i="1"/>
  <c r="D40" i="1" l="1"/>
  <c r="O39" i="1"/>
  <c r="Q39" i="1" s="1"/>
  <c r="L39" i="1"/>
  <c r="M39" i="1" s="1"/>
  <c r="H40" i="1"/>
  <c r="I40" i="1" s="1"/>
  <c r="M26" i="9"/>
  <c r="D104" i="1"/>
  <c r="C105" i="1"/>
  <c r="J83" i="1"/>
  <c r="K83" i="1" s="1"/>
  <c r="C106" i="9"/>
  <c r="K105" i="9"/>
  <c r="L105" i="9"/>
  <c r="E40" i="1"/>
  <c r="F40" i="1" s="1"/>
  <c r="G40" i="1"/>
  <c r="E103" i="1"/>
  <c r="F103" i="1" s="1"/>
  <c r="G103" i="1"/>
  <c r="Q82" i="1"/>
  <c r="D105" i="1" l="1"/>
  <c r="C106" i="1"/>
  <c r="K106" i="9"/>
  <c r="L106" i="9"/>
  <c r="C107" i="9"/>
  <c r="P83" i="1"/>
  <c r="H84" i="1"/>
  <c r="I84" i="1" s="1"/>
  <c r="L83" i="1"/>
  <c r="M83" i="1" s="1"/>
  <c r="O83" i="1"/>
  <c r="G104" i="1"/>
  <c r="E104" i="1"/>
  <c r="F104" i="1" s="1"/>
  <c r="J40" i="1"/>
  <c r="K40" i="1" s="1"/>
  <c r="O26" i="9"/>
  <c r="P26" i="9" s="1"/>
  <c r="P40" i="1" l="1"/>
  <c r="L40" i="1"/>
  <c r="M40" i="1" s="1"/>
  <c r="H41" i="1"/>
  <c r="I41" i="1" s="1"/>
  <c r="O40" i="1"/>
  <c r="D41" i="1"/>
  <c r="E105" i="1"/>
  <c r="F105" i="1" s="1"/>
  <c r="G105" i="1"/>
  <c r="D106" i="1"/>
  <c r="C107" i="1"/>
  <c r="L107" i="9"/>
  <c r="K107" i="9"/>
  <c r="C108" i="9"/>
  <c r="Q83" i="1"/>
  <c r="Q26" i="9"/>
  <c r="R26" i="9" s="1"/>
  <c r="J84" i="1"/>
  <c r="K84" i="1" s="1"/>
  <c r="Q40" i="1" l="1"/>
  <c r="E27" i="9"/>
  <c r="F27" i="9" s="1"/>
  <c r="G27" i="9"/>
  <c r="D27" i="9"/>
  <c r="S26" i="9"/>
  <c r="T26" i="9" s="1"/>
  <c r="G41" i="1"/>
  <c r="E41" i="1"/>
  <c r="F41" i="1" s="1"/>
  <c r="C108" i="1"/>
  <c r="D107" i="1"/>
  <c r="H85" i="1"/>
  <c r="I85" i="1" s="1"/>
  <c r="P84" i="1"/>
  <c r="L84" i="1"/>
  <c r="M84" i="1" s="1"/>
  <c r="O84" i="1"/>
  <c r="G106" i="1"/>
  <c r="E106" i="1"/>
  <c r="F106" i="1" s="1"/>
  <c r="K108" i="9"/>
  <c r="C109" i="9"/>
  <c r="L108" i="9"/>
  <c r="J41" i="1" l="1"/>
  <c r="K41" i="1" s="1"/>
  <c r="P41" i="1" s="1"/>
  <c r="Q84" i="1"/>
  <c r="K109" i="9"/>
  <c r="L109" i="9"/>
  <c r="C110" i="9"/>
  <c r="E107" i="1"/>
  <c r="F107" i="1" s="1"/>
  <c r="G107" i="1"/>
  <c r="D108" i="1"/>
  <c r="C109" i="1"/>
  <c r="J85" i="1"/>
  <c r="K85" i="1" s="1"/>
  <c r="H27" i="9"/>
  <c r="N27" i="9" s="1"/>
  <c r="O41" i="1" l="1"/>
  <c r="L41" i="1"/>
  <c r="M41" i="1" s="1"/>
  <c r="H42" i="1"/>
  <c r="I42" i="1" s="1"/>
  <c r="D42" i="1"/>
  <c r="G42" i="1" s="1"/>
  <c r="Q41" i="1"/>
  <c r="G108" i="1"/>
  <c r="E108" i="1"/>
  <c r="F108" i="1" s="1"/>
  <c r="M27" i="9"/>
  <c r="C110" i="1"/>
  <c r="D109" i="1"/>
  <c r="K110" i="9"/>
  <c r="L110" i="9"/>
  <c r="C111" i="9"/>
  <c r="H86" i="1"/>
  <c r="I86" i="1" s="1"/>
  <c r="L85" i="1"/>
  <c r="M85" i="1" s="1"/>
  <c r="P85" i="1"/>
  <c r="O85" i="1"/>
  <c r="Q85" i="1" s="1"/>
  <c r="E42" i="1" l="1"/>
  <c r="F42" i="1" s="1"/>
  <c r="L111" i="9"/>
  <c r="C112" i="9"/>
  <c r="K111" i="9"/>
  <c r="O27" i="9"/>
  <c r="P27" i="9" s="1"/>
  <c r="D110" i="1"/>
  <c r="C111" i="1"/>
  <c r="J86" i="1"/>
  <c r="K86" i="1" s="1"/>
  <c r="G109" i="1"/>
  <c r="E109" i="1"/>
  <c r="F109" i="1" s="1"/>
  <c r="J42" i="1" l="1"/>
  <c r="K42" i="1" s="1"/>
  <c r="H43" i="1" s="1"/>
  <c r="I43" i="1" s="1"/>
  <c r="P86" i="1"/>
  <c r="H87" i="1"/>
  <c r="I87" i="1" s="1"/>
  <c r="L86" i="1"/>
  <c r="M86" i="1" s="1"/>
  <c r="O86" i="1"/>
  <c r="Q27" i="9"/>
  <c r="R27" i="9" s="1"/>
  <c r="K112" i="9"/>
  <c r="C113" i="9"/>
  <c r="L112" i="9"/>
  <c r="D111" i="1"/>
  <c r="C112" i="1"/>
  <c r="E110" i="1"/>
  <c r="F110" i="1" s="1"/>
  <c r="G110" i="1"/>
  <c r="P42" i="1" l="1"/>
  <c r="D43" i="1"/>
  <c r="E43" i="1" s="1"/>
  <c r="F43" i="1" s="1"/>
  <c r="O42" i="1"/>
  <c r="Q42" i="1" s="1"/>
  <c r="L42" i="1"/>
  <c r="M42" i="1" s="1"/>
  <c r="J87" i="1"/>
  <c r="K87" i="1" s="1"/>
  <c r="D112" i="1"/>
  <c r="C113" i="1"/>
  <c r="G111" i="1"/>
  <c r="E111" i="1"/>
  <c r="F111" i="1" s="1"/>
  <c r="K113" i="9"/>
  <c r="C114" i="9"/>
  <c r="L113" i="9"/>
  <c r="G28" i="9"/>
  <c r="D28" i="9"/>
  <c r="E28" i="9"/>
  <c r="F28" i="9" s="1"/>
  <c r="S27" i="9"/>
  <c r="T27" i="9" s="1"/>
  <c r="Q86" i="1"/>
  <c r="G43" i="1" l="1"/>
  <c r="J43" i="1"/>
  <c r="K43" i="1" s="1"/>
  <c r="P87" i="1"/>
  <c r="H88" i="1"/>
  <c r="I88" i="1" s="1"/>
  <c r="L87" i="1"/>
  <c r="M87" i="1" s="1"/>
  <c r="O87" i="1"/>
  <c r="K114" i="9"/>
  <c r="L114" i="9"/>
  <c r="E112" i="1"/>
  <c r="F112" i="1" s="1"/>
  <c r="G112" i="1"/>
  <c r="H28" i="9"/>
  <c r="N28" i="9" s="1"/>
  <c r="D113" i="1"/>
  <c r="C114" i="1"/>
  <c r="H44" i="1" l="1"/>
  <c r="I44" i="1" s="1"/>
  <c r="P43" i="1"/>
  <c r="O43" i="1"/>
  <c r="L43" i="1"/>
  <c r="M43" i="1" s="1"/>
  <c r="D44" i="1"/>
  <c r="E44" i="1" s="1"/>
  <c r="F44" i="1" s="1"/>
  <c r="J88" i="1"/>
  <c r="K88" i="1" s="1"/>
  <c r="D114" i="1"/>
  <c r="E113" i="1"/>
  <c r="F113" i="1" s="1"/>
  <c r="G113" i="1"/>
  <c r="M28" i="9"/>
  <c r="Q87" i="1"/>
  <c r="Q43" i="1" l="1"/>
  <c r="G44" i="1"/>
  <c r="J44" i="1" s="1"/>
  <c r="K44" i="1" s="1"/>
  <c r="P88" i="1"/>
  <c r="H89" i="1"/>
  <c r="I89" i="1" s="1"/>
  <c r="L88" i="1"/>
  <c r="M88" i="1" s="1"/>
  <c r="O88" i="1"/>
  <c r="O28" i="9"/>
  <c r="P28" i="9" s="1"/>
  <c r="E114" i="1"/>
  <c r="F114" i="1" s="1"/>
  <c r="G114" i="1"/>
  <c r="Q88" i="1" l="1"/>
  <c r="P44" i="1"/>
  <c r="H45" i="1"/>
  <c r="I45" i="1" s="1"/>
  <c r="L44" i="1"/>
  <c r="M44" i="1" s="1"/>
  <c r="O44" i="1"/>
  <c r="D45" i="1"/>
  <c r="J89" i="1"/>
  <c r="K89" i="1" s="1"/>
  <c r="Q28" i="9"/>
  <c r="R28" i="9" s="1"/>
  <c r="Q44" i="1" l="1"/>
  <c r="H90" i="1"/>
  <c r="I90" i="1" s="1"/>
  <c r="P89" i="1"/>
  <c r="L89" i="1"/>
  <c r="M89" i="1" s="1"/>
  <c r="O89" i="1"/>
  <c r="G45" i="1"/>
  <c r="E45" i="1"/>
  <c r="F45" i="1" s="1"/>
  <c r="G29" i="9"/>
  <c r="E29" i="9"/>
  <c r="F29" i="9" s="1"/>
  <c r="D29" i="9"/>
  <c r="S28" i="9"/>
  <c r="T28" i="9" s="1"/>
  <c r="Q89" i="1" l="1"/>
  <c r="J45" i="1"/>
  <c r="K45" i="1" s="1"/>
  <c r="H29" i="9"/>
  <c r="N29" i="9" s="1"/>
  <c r="J90" i="1"/>
  <c r="K90" i="1" s="1"/>
  <c r="H46" i="1" l="1"/>
  <c r="I46" i="1" s="1"/>
  <c r="P45" i="1"/>
  <c r="L45" i="1"/>
  <c r="M45" i="1" s="1"/>
  <c r="O45" i="1"/>
  <c r="D46" i="1"/>
  <c r="M29" i="9"/>
  <c r="H91" i="1"/>
  <c r="I91" i="1" s="1"/>
  <c r="P90" i="1"/>
  <c r="L90" i="1"/>
  <c r="M90" i="1" s="1"/>
  <c r="O90" i="1"/>
  <c r="Q45" i="1" l="1"/>
  <c r="E46" i="1"/>
  <c r="F46" i="1" s="1"/>
  <c r="G46" i="1"/>
  <c r="O29" i="9"/>
  <c r="P29" i="9" s="1"/>
  <c r="J91" i="1"/>
  <c r="K91" i="1" s="1"/>
  <c r="Q90" i="1"/>
  <c r="J46" i="1" l="1"/>
  <c r="K46" i="1" s="1"/>
  <c r="H92" i="1"/>
  <c r="I92" i="1" s="1"/>
  <c r="L91" i="1"/>
  <c r="M91" i="1" s="1"/>
  <c r="P91" i="1"/>
  <c r="O91" i="1"/>
  <c r="Q29" i="9"/>
  <c r="R29" i="9" s="1"/>
  <c r="Q91" i="1" l="1"/>
  <c r="D30" i="9"/>
  <c r="E30" i="9"/>
  <c r="F30" i="9" s="1"/>
  <c r="G30" i="9"/>
  <c r="S29" i="9"/>
  <c r="T29" i="9" s="1"/>
  <c r="P46" i="1"/>
  <c r="H47" i="1"/>
  <c r="I47" i="1" s="1"/>
  <c r="L46" i="1"/>
  <c r="M46" i="1" s="1"/>
  <c r="O46" i="1"/>
  <c r="D47" i="1"/>
  <c r="J92" i="1"/>
  <c r="K92" i="1" s="1"/>
  <c r="P92" i="1" l="1"/>
  <c r="H93" i="1"/>
  <c r="I93" i="1" s="1"/>
  <c r="L92" i="1"/>
  <c r="M92" i="1" s="1"/>
  <c r="O92" i="1"/>
  <c r="Q92" i="1" s="1"/>
  <c r="H30" i="9"/>
  <c r="N30" i="9" s="1"/>
  <c r="E47" i="1"/>
  <c r="F47" i="1" s="1"/>
  <c r="G47" i="1"/>
  <c r="Q46" i="1"/>
  <c r="J47" i="1" l="1"/>
  <c r="K47" i="1" s="1"/>
  <c r="J93" i="1"/>
  <c r="K93" i="1" s="1"/>
  <c r="M30" i="9"/>
  <c r="O30" i="9" l="1"/>
  <c r="P30" i="9" s="1"/>
  <c r="H94" i="1"/>
  <c r="I94" i="1" s="1"/>
  <c r="P93" i="1"/>
  <c r="L93" i="1"/>
  <c r="M93" i="1" s="1"/>
  <c r="O93" i="1"/>
  <c r="Q93" i="1" s="1"/>
  <c r="P47" i="1"/>
  <c r="H48" i="1"/>
  <c r="I48" i="1" s="1"/>
  <c r="L47" i="1"/>
  <c r="M47" i="1" s="1"/>
  <c r="O47" i="1"/>
  <c r="D48" i="1"/>
  <c r="E48" i="1" l="1"/>
  <c r="F48" i="1" s="1"/>
  <c r="G48" i="1"/>
  <c r="Q47" i="1"/>
  <c r="Q30" i="9"/>
  <c r="R30" i="9" s="1"/>
  <c r="J94" i="1"/>
  <c r="K94" i="1" s="1"/>
  <c r="J48" i="1" l="1"/>
  <c r="K48" i="1" s="1"/>
  <c r="D49" i="1" s="1"/>
  <c r="E31" i="9"/>
  <c r="F31" i="9" s="1"/>
  <c r="D31" i="9"/>
  <c r="G31" i="9"/>
  <c r="S30" i="9"/>
  <c r="T30" i="9" s="1"/>
  <c r="P48" i="1"/>
  <c r="H49" i="1"/>
  <c r="I49" i="1" s="1"/>
  <c r="L48" i="1"/>
  <c r="M48" i="1" s="1"/>
  <c r="O48" i="1"/>
  <c r="H95" i="1"/>
  <c r="I95" i="1" s="1"/>
  <c r="L94" i="1"/>
  <c r="M94" i="1" s="1"/>
  <c r="P94" i="1"/>
  <c r="O94" i="1"/>
  <c r="Q94" i="1" s="1"/>
  <c r="J95" i="1" l="1"/>
  <c r="K95" i="1" s="1"/>
  <c r="G49" i="1"/>
  <c r="E49" i="1"/>
  <c r="F49" i="1" s="1"/>
  <c r="Q48" i="1"/>
  <c r="H31" i="9"/>
  <c r="N31" i="9" s="1"/>
  <c r="J49" i="1" l="1"/>
  <c r="K49" i="1" s="1"/>
  <c r="P95" i="1"/>
  <c r="H96" i="1"/>
  <c r="I96" i="1" s="1"/>
  <c r="L95" i="1"/>
  <c r="M95" i="1" s="1"/>
  <c r="O95" i="1"/>
  <c r="M31" i="9"/>
  <c r="H50" i="1" l="1"/>
  <c r="I50" i="1" s="1"/>
  <c r="P49" i="1"/>
  <c r="L49" i="1"/>
  <c r="M49" i="1" s="1"/>
  <c r="O49" i="1"/>
  <c r="D50" i="1"/>
  <c r="Q95" i="1"/>
  <c r="O31" i="9"/>
  <c r="P31" i="9" s="1"/>
  <c r="J96" i="1"/>
  <c r="K96" i="1" s="1"/>
  <c r="Q49" i="1" l="1"/>
  <c r="P96" i="1"/>
  <c r="H97" i="1"/>
  <c r="I97" i="1" s="1"/>
  <c r="L96" i="1"/>
  <c r="M96" i="1" s="1"/>
  <c r="O96" i="1"/>
  <c r="Q31" i="9"/>
  <c r="R31" i="9" s="1"/>
  <c r="G50" i="1"/>
  <c r="E50" i="1"/>
  <c r="F50" i="1" s="1"/>
  <c r="Q96" i="1" l="1"/>
  <c r="J50" i="1"/>
  <c r="K50" i="1" s="1"/>
  <c r="E32" i="9"/>
  <c r="F32" i="9" s="1"/>
  <c r="G32" i="9"/>
  <c r="D32" i="9"/>
  <c r="S31" i="9"/>
  <c r="T31" i="9" s="1"/>
  <c r="J97" i="1"/>
  <c r="K97" i="1" s="1"/>
  <c r="H98" i="1" l="1"/>
  <c r="I98" i="1" s="1"/>
  <c r="P97" i="1"/>
  <c r="L97" i="1"/>
  <c r="M97" i="1" s="1"/>
  <c r="O97" i="1"/>
  <c r="H32" i="9"/>
  <c r="N32" i="9" s="1"/>
  <c r="H51" i="1"/>
  <c r="I51" i="1" s="1"/>
  <c r="P50" i="1"/>
  <c r="L50" i="1"/>
  <c r="M50" i="1" s="1"/>
  <c r="O50" i="1"/>
  <c r="D51" i="1"/>
  <c r="Q97" i="1" l="1"/>
  <c r="Q50" i="1"/>
  <c r="E51" i="1"/>
  <c r="F51" i="1" s="1"/>
  <c r="G51" i="1"/>
  <c r="M32" i="9"/>
  <c r="J98" i="1"/>
  <c r="K98" i="1" s="1"/>
  <c r="J51" i="1" l="1"/>
  <c r="K51" i="1" s="1"/>
  <c r="H99" i="1"/>
  <c r="I99" i="1" s="1"/>
  <c r="P98" i="1"/>
  <c r="L98" i="1"/>
  <c r="M98" i="1" s="1"/>
  <c r="O98" i="1"/>
  <c r="O32" i="9"/>
  <c r="P32" i="9" s="1"/>
  <c r="Q98" i="1" l="1"/>
  <c r="H52" i="1"/>
  <c r="I52" i="1" s="1"/>
  <c r="O51" i="1"/>
  <c r="D52" i="1"/>
  <c r="E52" i="1" s="1"/>
  <c r="F52" i="1" s="1"/>
  <c r="P51" i="1"/>
  <c r="L51" i="1"/>
  <c r="M51" i="1" s="1"/>
  <c r="Q32" i="9"/>
  <c r="R32" i="9" s="1"/>
  <c r="J99" i="1"/>
  <c r="K99" i="1" s="1"/>
  <c r="Q51" i="1" l="1"/>
  <c r="G52" i="1"/>
  <c r="H100" i="1"/>
  <c r="I100" i="1" s="1"/>
  <c r="P99" i="1"/>
  <c r="L99" i="1"/>
  <c r="M99" i="1" s="1"/>
  <c r="O99" i="1"/>
  <c r="Q99" i="1" s="1"/>
  <c r="G33" i="9"/>
  <c r="E33" i="9"/>
  <c r="F33" i="9" s="1"/>
  <c r="D33" i="9"/>
  <c r="S32" i="9"/>
  <c r="T32" i="9" s="1"/>
  <c r="J52" i="1"/>
  <c r="K52" i="1" s="1"/>
  <c r="H33" i="9" l="1"/>
  <c r="N33" i="9" s="1"/>
  <c r="H53" i="1"/>
  <c r="I53" i="1" s="1"/>
  <c r="L52" i="1"/>
  <c r="M52" i="1" s="1"/>
  <c r="P52" i="1"/>
  <c r="O52" i="1"/>
  <c r="D53" i="1"/>
  <c r="J100" i="1"/>
  <c r="K100" i="1" s="1"/>
  <c r="Q52" i="1" l="1"/>
  <c r="H101" i="1"/>
  <c r="I101" i="1" s="1"/>
  <c r="P100" i="1"/>
  <c r="L100" i="1"/>
  <c r="M100" i="1" s="1"/>
  <c r="O100" i="1"/>
  <c r="Q100" i="1" s="1"/>
  <c r="G53" i="1"/>
  <c r="E53" i="1"/>
  <c r="F53" i="1" s="1"/>
  <c r="M33" i="9"/>
  <c r="J53" i="1" l="1"/>
  <c r="K53" i="1" s="1"/>
  <c r="O33" i="9"/>
  <c r="P33" i="9" s="1"/>
  <c r="J101" i="1"/>
  <c r="K101" i="1" s="1"/>
  <c r="H54" i="1" l="1"/>
  <c r="I54" i="1" s="1"/>
  <c r="O53" i="1"/>
  <c r="D54" i="1"/>
  <c r="E54" i="1" s="1"/>
  <c r="F54" i="1" s="1"/>
  <c r="P53" i="1"/>
  <c r="L53" i="1"/>
  <c r="M53" i="1" s="1"/>
  <c r="H102" i="1"/>
  <c r="I102" i="1" s="1"/>
  <c r="L101" i="1"/>
  <c r="M101" i="1" s="1"/>
  <c r="P101" i="1"/>
  <c r="O101" i="1"/>
  <c r="Q33" i="9"/>
  <c r="R33" i="9" s="1"/>
  <c r="G54" i="1" l="1"/>
  <c r="J54" i="1" s="1"/>
  <c r="K54" i="1" s="1"/>
  <c r="Q53" i="1"/>
  <c r="Q101" i="1"/>
  <c r="D34" i="9"/>
  <c r="E34" i="9"/>
  <c r="F34" i="9" s="1"/>
  <c r="G34" i="9"/>
  <c r="S33" i="9"/>
  <c r="T33" i="9" s="1"/>
  <c r="J102" i="1"/>
  <c r="K102" i="1" s="1"/>
  <c r="H55" i="1" l="1"/>
  <c r="I55" i="1" s="1"/>
  <c r="P54" i="1"/>
  <c r="L54" i="1"/>
  <c r="M54" i="1" s="1"/>
  <c r="O54" i="1"/>
  <c r="D55" i="1"/>
  <c r="H103" i="1"/>
  <c r="I103" i="1" s="1"/>
  <c r="P102" i="1"/>
  <c r="L102" i="1"/>
  <c r="M102" i="1" s="1"/>
  <c r="O102" i="1"/>
  <c r="H34" i="9"/>
  <c r="N34" i="9" s="1"/>
  <c r="Q54" i="1" l="1"/>
  <c r="J103" i="1"/>
  <c r="K103" i="1" s="1"/>
  <c r="Q102" i="1"/>
  <c r="M34" i="9"/>
  <c r="E55" i="1"/>
  <c r="F55" i="1" s="1"/>
  <c r="G55" i="1"/>
  <c r="O34" i="9" l="1"/>
  <c r="P34" i="9" s="1"/>
  <c r="Q34" i="9" s="1"/>
  <c r="R34" i="9" s="1"/>
  <c r="J55" i="1"/>
  <c r="K55" i="1" s="1"/>
  <c r="P103" i="1"/>
  <c r="H104" i="1"/>
  <c r="I104" i="1" s="1"/>
  <c r="L103" i="1"/>
  <c r="M103" i="1" s="1"/>
  <c r="O103" i="1"/>
  <c r="Q103" i="1" s="1"/>
  <c r="P55" i="1" l="1"/>
  <c r="L55" i="1"/>
  <c r="M55" i="1" s="1"/>
  <c r="H56" i="1"/>
  <c r="I56" i="1" s="1"/>
  <c r="D56" i="1"/>
  <c r="G56" i="1" s="1"/>
  <c r="O55" i="1"/>
  <c r="Q55" i="1" s="1"/>
  <c r="E35" i="9"/>
  <c r="F35" i="9" s="1"/>
  <c r="D35" i="9"/>
  <c r="G35" i="9"/>
  <c r="S34" i="9"/>
  <c r="T34" i="9" s="1"/>
  <c r="J104" i="1"/>
  <c r="K104" i="1" s="1"/>
  <c r="E56" i="1" l="1"/>
  <c r="F56" i="1" s="1"/>
  <c r="P104" i="1"/>
  <c r="L104" i="1"/>
  <c r="M104" i="1" s="1"/>
  <c r="H105" i="1"/>
  <c r="I105" i="1" s="1"/>
  <c r="O104" i="1"/>
  <c r="H35" i="9"/>
  <c r="N35" i="9" s="1"/>
  <c r="J56" i="1" l="1"/>
  <c r="K56" i="1" s="1"/>
  <c r="P56" i="1" s="1"/>
  <c r="Q104" i="1"/>
  <c r="M35" i="9"/>
  <c r="J105" i="1"/>
  <c r="K105" i="1" s="1"/>
  <c r="D57" i="1" l="1"/>
  <c r="O56" i="1"/>
  <c r="L56" i="1"/>
  <c r="M56" i="1" s="1"/>
  <c r="H57" i="1"/>
  <c r="I57" i="1" s="1"/>
  <c r="Q56" i="1"/>
  <c r="P105" i="1"/>
  <c r="H106" i="1"/>
  <c r="I106" i="1" s="1"/>
  <c r="L105" i="1"/>
  <c r="M105" i="1" s="1"/>
  <c r="O105" i="1"/>
  <c r="G57" i="1"/>
  <c r="E57" i="1"/>
  <c r="F57" i="1" s="1"/>
  <c r="O35" i="9"/>
  <c r="P35" i="9" s="1"/>
  <c r="J57" i="1" l="1"/>
  <c r="Q105" i="1"/>
  <c r="Q35" i="9"/>
  <c r="R35" i="9" s="1"/>
  <c r="J106" i="1"/>
  <c r="K106" i="1" s="1"/>
  <c r="K57" i="1"/>
  <c r="H107" i="1" l="1"/>
  <c r="I107" i="1" s="1"/>
  <c r="P106" i="1"/>
  <c r="L106" i="1"/>
  <c r="M106" i="1" s="1"/>
  <c r="O106" i="1"/>
  <c r="D36" i="9"/>
  <c r="E36" i="9"/>
  <c r="F36" i="9" s="1"/>
  <c r="G36" i="9"/>
  <c r="S35" i="9"/>
  <c r="T35" i="9" s="1"/>
  <c r="H58" i="1"/>
  <c r="I58" i="1" s="1"/>
  <c r="P57" i="1"/>
  <c r="L57" i="1"/>
  <c r="M57" i="1" s="1"/>
  <c r="O57" i="1"/>
  <c r="D58" i="1"/>
  <c r="Q57" i="1" l="1"/>
  <c r="Q106" i="1"/>
  <c r="G58" i="1"/>
  <c r="E58" i="1"/>
  <c r="F58" i="1" s="1"/>
  <c r="H36" i="9"/>
  <c r="N36" i="9" s="1"/>
  <c r="J107" i="1"/>
  <c r="K107" i="1" s="1"/>
  <c r="H108" i="1" l="1"/>
  <c r="I108" i="1" s="1"/>
  <c r="P107" i="1"/>
  <c r="L107" i="1"/>
  <c r="M107" i="1" s="1"/>
  <c r="O107" i="1"/>
  <c r="Q107" i="1" s="1"/>
  <c r="J58" i="1"/>
  <c r="K58" i="1" s="1"/>
  <c r="M36" i="9"/>
  <c r="H59" i="1" l="1"/>
  <c r="I59" i="1" s="1"/>
  <c r="L58" i="1"/>
  <c r="M58" i="1" s="1"/>
  <c r="P58" i="1"/>
  <c r="O58" i="1"/>
  <c r="Q58" i="1" s="1"/>
  <c r="D59" i="1"/>
  <c r="J108" i="1"/>
  <c r="K108" i="1" s="1"/>
  <c r="O36" i="9"/>
  <c r="P36" i="9" s="1"/>
  <c r="Q36" i="9" l="1"/>
  <c r="R36" i="9" s="1"/>
  <c r="H109" i="1"/>
  <c r="I109" i="1" s="1"/>
  <c r="L108" i="1"/>
  <c r="M108" i="1" s="1"/>
  <c r="P108" i="1"/>
  <c r="O108" i="1"/>
  <c r="E59" i="1"/>
  <c r="F59" i="1" s="1"/>
  <c r="G59" i="1"/>
  <c r="J59" i="1" l="1"/>
  <c r="K59" i="1" s="1"/>
  <c r="H60" i="1" s="1"/>
  <c r="I60" i="1" s="1"/>
  <c r="G37" i="9"/>
  <c r="D37" i="9"/>
  <c r="E37" i="9"/>
  <c r="F37" i="9" s="1"/>
  <c r="S36" i="9"/>
  <c r="T36" i="9" s="1"/>
  <c r="J109" i="1"/>
  <c r="K109" i="1" s="1"/>
  <c r="Q108" i="1"/>
  <c r="L59" i="1" l="1"/>
  <c r="M59" i="1" s="1"/>
  <c r="D60" i="1"/>
  <c r="E60" i="1" s="1"/>
  <c r="F60" i="1" s="1"/>
  <c r="O59" i="1"/>
  <c r="P59" i="1"/>
  <c r="H110" i="1"/>
  <c r="I110" i="1" s="1"/>
  <c r="P109" i="1"/>
  <c r="L109" i="1"/>
  <c r="M109" i="1" s="1"/>
  <c r="O109" i="1"/>
  <c r="H37" i="9"/>
  <c r="N37" i="9" s="1"/>
  <c r="G60" i="1" l="1"/>
  <c r="Q109" i="1"/>
  <c r="Q59" i="1"/>
  <c r="J60" i="1"/>
  <c r="K60" i="1" s="1"/>
  <c r="M37" i="9"/>
  <c r="J110" i="1"/>
  <c r="K110" i="1" s="1"/>
  <c r="P60" i="1" l="1"/>
  <c r="H61" i="1"/>
  <c r="I61" i="1" s="1"/>
  <c r="L60" i="1"/>
  <c r="M60" i="1" s="1"/>
  <c r="O60" i="1"/>
  <c r="D61" i="1"/>
  <c r="H111" i="1"/>
  <c r="I111" i="1" s="1"/>
  <c r="P110" i="1"/>
  <c r="L110" i="1"/>
  <c r="M110" i="1" s="1"/>
  <c r="O110" i="1"/>
  <c r="O37" i="9"/>
  <c r="P37" i="9" s="1"/>
  <c r="Q110" i="1" l="1"/>
  <c r="Q60" i="1"/>
  <c r="G61" i="1"/>
  <c r="E61" i="1"/>
  <c r="F61" i="1" s="1"/>
  <c r="Q37" i="9"/>
  <c r="R37" i="9" s="1"/>
  <c r="J111" i="1"/>
  <c r="K111" i="1" s="1"/>
  <c r="P111" i="1" l="1"/>
  <c r="L111" i="1"/>
  <c r="M111" i="1" s="1"/>
  <c r="H112" i="1"/>
  <c r="I112" i="1" s="1"/>
  <c r="O111" i="1"/>
  <c r="D38" i="9"/>
  <c r="G38" i="9"/>
  <c r="E38" i="9"/>
  <c r="F38" i="9" s="1"/>
  <c r="S37" i="9"/>
  <c r="T37" i="9" s="1"/>
  <c r="J61" i="1"/>
  <c r="K61" i="1" s="1"/>
  <c r="Q111" i="1" l="1"/>
  <c r="H38" i="9"/>
  <c r="N38" i="9" s="1"/>
  <c r="H62" i="1"/>
  <c r="I62" i="1" s="1"/>
  <c r="P61" i="1"/>
  <c r="L61" i="1"/>
  <c r="M61" i="1" s="1"/>
  <c r="O61" i="1"/>
  <c r="D62" i="1"/>
  <c r="J112" i="1"/>
  <c r="K112" i="1" s="1"/>
  <c r="M38" i="9" l="1"/>
  <c r="P112" i="1"/>
  <c r="H113" i="1"/>
  <c r="I113" i="1" s="1"/>
  <c r="L112" i="1"/>
  <c r="M112" i="1" s="1"/>
  <c r="O112" i="1"/>
  <c r="G62" i="1"/>
  <c r="E62" i="1"/>
  <c r="F62" i="1" s="1"/>
  <c r="Q61" i="1"/>
  <c r="Q112" i="1" l="1"/>
  <c r="O38" i="9"/>
  <c r="P38" i="9" s="1"/>
  <c r="J113" i="1"/>
  <c r="K113" i="1" s="1"/>
  <c r="J62" i="1"/>
  <c r="K62" i="1" s="1"/>
  <c r="H63" i="1" l="1"/>
  <c r="I63" i="1" s="1"/>
  <c r="P62" i="1"/>
  <c r="L62" i="1"/>
  <c r="M62" i="1" s="1"/>
  <c r="O62" i="1"/>
  <c r="D63" i="1"/>
  <c r="H114" i="1"/>
  <c r="I114" i="1" s="1"/>
  <c r="P113" i="1"/>
  <c r="L113" i="1"/>
  <c r="M113" i="1" s="1"/>
  <c r="O113" i="1"/>
  <c r="Q38" i="9"/>
  <c r="R38" i="9" s="1"/>
  <c r="Q62" i="1" l="1"/>
  <c r="E39" i="9"/>
  <c r="F39" i="9" s="1"/>
  <c r="D39" i="9"/>
  <c r="G39" i="9"/>
  <c r="S38" i="9"/>
  <c r="T38" i="9" s="1"/>
  <c r="Q113" i="1"/>
  <c r="J114" i="1"/>
  <c r="K114" i="1" s="1"/>
  <c r="E63" i="1"/>
  <c r="F63" i="1" s="1"/>
  <c r="G63" i="1"/>
  <c r="J63" i="1" l="1"/>
  <c r="K63" i="1" s="1"/>
  <c r="P114" i="1"/>
  <c r="L114" i="1"/>
  <c r="M114" i="1" s="1"/>
  <c r="O114" i="1"/>
  <c r="Q114" i="1" s="1"/>
  <c r="H39" i="9"/>
  <c r="N39" i="9" s="1"/>
  <c r="P63" i="1" l="1"/>
  <c r="L63" i="1"/>
  <c r="M63" i="1" s="1"/>
  <c r="O63" i="1"/>
  <c r="M39" i="9"/>
  <c r="Q63" i="1" l="1"/>
  <c r="O39" i="9"/>
  <c r="P39" i="9" s="1"/>
  <c r="Q39" i="9" l="1"/>
  <c r="R39" i="9" s="1"/>
  <c r="D40" i="9" l="1"/>
  <c r="E40" i="9"/>
  <c r="F40" i="9" s="1"/>
  <c r="G40" i="9"/>
  <c r="S39" i="9"/>
  <c r="T39" i="9" s="1"/>
  <c r="H40" i="9" l="1"/>
  <c r="N40" i="9" s="1"/>
  <c r="M40" i="9" l="1"/>
  <c r="O40" i="9" l="1"/>
  <c r="P40" i="9" s="1"/>
  <c r="Q40" i="9" l="1"/>
  <c r="R40" i="9" s="1"/>
  <c r="G41" i="9" l="1"/>
  <c r="D41" i="9"/>
  <c r="E41" i="9"/>
  <c r="F41" i="9" s="1"/>
  <c r="S40" i="9"/>
  <c r="T40" i="9" s="1"/>
  <c r="H41" i="9" l="1"/>
  <c r="N41" i="9" s="1"/>
  <c r="M41" i="9" l="1"/>
  <c r="O41" i="9" l="1"/>
  <c r="P41" i="9" s="1"/>
  <c r="Q41" i="9" l="1"/>
  <c r="R41" i="9" s="1"/>
  <c r="D42" i="9" l="1"/>
  <c r="E42" i="9"/>
  <c r="F42" i="9" s="1"/>
  <c r="G42" i="9"/>
  <c r="S41" i="9"/>
  <c r="T41" i="9" s="1"/>
  <c r="H42" i="9" l="1"/>
  <c r="N42" i="9" s="1"/>
  <c r="M42" i="9" l="1"/>
  <c r="O42" i="9" l="1"/>
  <c r="P42" i="9" s="1"/>
  <c r="Q42" i="9" s="1"/>
  <c r="R42" i="9" l="1"/>
  <c r="E43" i="9" s="1"/>
  <c r="F43" i="9" s="1"/>
  <c r="S42" i="9" l="1"/>
  <c r="T42" i="9" s="1"/>
  <c r="D43" i="9"/>
  <c r="G43" i="9"/>
  <c r="H43" i="9" l="1"/>
  <c r="N43" i="9" s="1"/>
  <c r="M43" i="9"/>
  <c r="O43" i="9" l="1"/>
  <c r="P43" i="9" s="1"/>
  <c r="Q43" i="9" s="1"/>
  <c r="R43" i="9" s="1"/>
  <c r="G44" i="9" l="1"/>
  <c r="D44" i="9"/>
  <c r="E44" i="9"/>
  <c r="F44" i="9" s="1"/>
  <c r="S43" i="9"/>
  <c r="T43" i="9" s="1"/>
  <c r="H44" i="9" l="1"/>
  <c r="N44" i="9" s="1"/>
  <c r="M44" i="9" l="1"/>
  <c r="O44" i="9" l="1"/>
  <c r="P44" i="9" s="1"/>
  <c r="Q44" i="9" s="1"/>
  <c r="R44" i="9" s="1"/>
  <c r="G45" i="9" l="1"/>
  <c r="E45" i="9"/>
  <c r="F45" i="9" s="1"/>
  <c r="D45" i="9"/>
  <c r="S44" i="9"/>
  <c r="T44" i="9" s="1"/>
  <c r="H45" i="9" l="1"/>
  <c r="N45" i="9" s="1"/>
  <c r="M45" i="9" l="1"/>
  <c r="O45" i="9" l="1"/>
  <c r="P45" i="9" s="1"/>
  <c r="Q45" i="9" s="1"/>
  <c r="R45" i="9" s="1"/>
  <c r="D46" i="9" l="1"/>
  <c r="G46" i="9"/>
  <c r="E46" i="9"/>
  <c r="F46" i="9" s="1"/>
  <c r="S45" i="9"/>
  <c r="T45" i="9" s="1"/>
  <c r="H46" i="9" l="1"/>
  <c r="N46" i="9" s="1"/>
  <c r="M46" i="9" l="1"/>
  <c r="O46" i="9" l="1"/>
  <c r="P46" i="9" s="1"/>
  <c r="Q46" i="9" l="1"/>
  <c r="R46" i="9" s="1"/>
  <c r="E47" i="9" l="1"/>
  <c r="F47" i="9" s="1"/>
  <c r="G47" i="9"/>
  <c r="D47" i="9"/>
  <c r="S46" i="9"/>
  <c r="T46" i="9" s="1"/>
  <c r="H47" i="9" l="1"/>
  <c r="N47" i="9" s="1"/>
  <c r="M47" i="9" l="1"/>
  <c r="O47" i="9" l="1"/>
  <c r="P47" i="9" s="1"/>
  <c r="Q47" i="9" l="1"/>
  <c r="R47" i="9" s="1"/>
  <c r="G48" i="9" l="1"/>
  <c r="D48" i="9"/>
  <c r="E48" i="9"/>
  <c r="F48" i="9" s="1"/>
  <c r="S47" i="9"/>
  <c r="T47" i="9" s="1"/>
  <c r="H48" i="9" l="1"/>
  <c r="N48" i="9" s="1"/>
  <c r="M48" i="9" l="1"/>
  <c r="O48" i="9" l="1"/>
  <c r="P48" i="9" s="1"/>
  <c r="Q48" i="9" l="1"/>
  <c r="R48" i="9" s="1"/>
  <c r="G49" i="9" l="1"/>
  <c r="D49" i="9"/>
  <c r="E49" i="9"/>
  <c r="F49" i="9" s="1"/>
  <c r="S48" i="9"/>
  <c r="T48" i="9" s="1"/>
  <c r="H49" i="9" l="1"/>
  <c r="N49" i="9" s="1"/>
  <c r="M49" i="9" l="1"/>
  <c r="O49" i="9" l="1"/>
  <c r="P49" i="9" s="1"/>
  <c r="Q49" i="9" l="1"/>
  <c r="R49" i="9" s="1"/>
  <c r="E50" i="9" l="1"/>
  <c r="F50" i="9" s="1"/>
  <c r="D50" i="9"/>
  <c r="G50" i="9"/>
  <c r="S49" i="9"/>
  <c r="T49" i="9" s="1"/>
  <c r="H50" i="9" l="1"/>
  <c r="N50" i="9" s="1"/>
  <c r="M50" i="9" l="1"/>
  <c r="O50" i="9" l="1"/>
  <c r="P50" i="9" s="1"/>
  <c r="Q50" i="9" s="1"/>
  <c r="R50" i="9" s="1"/>
  <c r="E51" i="9" l="1"/>
  <c r="F51" i="9" s="1"/>
  <c r="G51" i="9"/>
  <c r="D51" i="9"/>
  <c r="S50" i="9"/>
  <c r="T50" i="9" s="1"/>
  <c r="H51" i="9" l="1"/>
  <c r="N51" i="9" s="1"/>
  <c r="M51" i="9" l="1"/>
  <c r="O51" i="9" l="1"/>
  <c r="P51" i="9" s="1"/>
  <c r="Q51" i="9" l="1"/>
  <c r="R51" i="9" s="1"/>
  <c r="E52" i="9" l="1"/>
  <c r="F52" i="9" s="1"/>
  <c r="G52" i="9"/>
  <c r="D52" i="9"/>
  <c r="S51" i="9"/>
  <c r="T51" i="9" s="1"/>
  <c r="H52" i="9" l="1"/>
  <c r="N52" i="9" s="1"/>
  <c r="M52" i="9" l="1"/>
  <c r="O52" i="9" l="1"/>
  <c r="P52" i="9" s="1"/>
  <c r="Q52" i="9" s="1"/>
  <c r="R52" i="9" s="1"/>
  <c r="G53" i="9" l="1"/>
  <c r="D53" i="9"/>
  <c r="E53" i="9"/>
  <c r="F53" i="9" s="1"/>
  <c r="S52" i="9"/>
  <c r="T52" i="9" s="1"/>
  <c r="H53" i="9" l="1"/>
  <c r="N53" i="9" s="1"/>
  <c r="M53" i="9" l="1"/>
  <c r="O53" i="9" l="1"/>
  <c r="P53" i="9" s="1"/>
  <c r="Q53" i="9" l="1"/>
  <c r="R53" i="9" s="1"/>
  <c r="D54" i="9" l="1"/>
  <c r="G54" i="9"/>
  <c r="E54" i="9"/>
  <c r="F54" i="9" s="1"/>
  <c r="S53" i="9"/>
  <c r="T53" i="9" s="1"/>
  <c r="H54" i="9" l="1"/>
  <c r="N54" i="9" s="1"/>
  <c r="M54" i="9" l="1"/>
  <c r="O54" i="9" l="1"/>
  <c r="P54" i="9" s="1"/>
  <c r="Q54" i="9" l="1"/>
  <c r="R54" i="9" s="1"/>
  <c r="E55" i="9" l="1"/>
  <c r="F55" i="9" s="1"/>
  <c r="D55" i="9"/>
  <c r="G55" i="9"/>
  <c r="S54" i="9"/>
  <c r="T54" i="9" s="1"/>
  <c r="H55" i="9" l="1"/>
  <c r="N55" i="9" s="1"/>
  <c r="M55" i="9" l="1"/>
  <c r="O55" i="9" l="1"/>
  <c r="P55" i="9" s="1"/>
  <c r="Q55" i="9" l="1"/>
  <c r="R55" i="9" s="1"/>
  <c r="G56" i="9" l="1"/>
  <c r="D56" i="9"/>
  <c r="E56" i="9"/>
  <c r="F56" i="9" s="1"/>
  <c r="S55" i="9"/>
  <c r="T55" i="9" s="1"/>
  <c r="H56" i="9" l="1"/>
  <c r="N56" i="9" s="1"/>
  <c r="M56" i="9" l="1"/>
  <c r="O56" i="9" l="1"/>
  <c r="P56" i="9" s="1"/>
  <c r="Q56" i="9" l="1"/>
  <c r="R56" i="9" s="1"/>
  <c r="E57" i="9" l="1"/>
  <c r="F57" i="9" s="1"/>
  <c r="G57" i="9"/>
  <c r="D57" i="9"/>
  <c r="S56" i="9"/>
  <c r="T56" i="9" s="1"/>
  <c r="H57" i="9" l="1"/>
  <c r="N57" i="9" s="1"/>
  <c r="M57" i="9" l="1"/>
  <c r="O57" i="9" l="1"/>
  <c r="P57" i="9" s="1"/>
  <c r="Q57" i="9" s="1"/>
  <c r="R57" i="9" s="1"/>
  <c r="G58" i="9" l="1"/>
  <c r="D58" i="9"/>
  <c r="E58" i="9"/>
  <c r="F58" i="9" s="1"/>
  <c r="S57" i="9"/>
  <c r="T57" i="9" s="1"/>
  <c r="H58" i="9" l="1"/>
  <c r="N58" i="9" s="1"/>
  <c r="M58" i="9" l="1"/>
  <c r="O58" i="9" l="1"/>
  <c r="P58" i="9" s="1"/>
  <c r="Q58" i="9" l="1"/>
  <c r="R58" i="9" s="1"/>
  <c r="E59" i="9" l="1"/>
  <c r="F59" i="9" s="1"/>
  <c r="G59" i="9"/>
  <c r="D59" i="9"/>
  <c r="S58" i="9"/>
  <c r="T58" i="9" s="1"/>
  <c r="H59" i="9" l="1"/>
  <c r="N59" i="9" s="1"/>
  <c r="M59" i="9" l="1"/>
  <c r="O59" i="9" l="1"/>
  <c r="P59" i="9" s="1"/>
  <c r="Q59" i="9" l="1"/>
  <c r="R59" i="9" s="1"/>
  <c r="E60" i="9" l="1"/>
  <c r="F60" i="9" s="1"/>
  <c r="D60" i="9"/>
  <c r="G60" i="9"/>
  <c r="S59" i="9"/>
  <c r="T59" i="9" s="1"/>
  <c r="H60" i="9" l="1"/>
  <c r="N60" i="9" s="1"/>
  <c r="M60" i="9" l="1"/>
  <c r="O60" i="9" l="1"/>
  <c r="P60" i="9" s="1"/>
  <c r="Q60" i="9" l="1"/>
  <c r="R60" i="9" s="1"/>
  <c r="G61" i="9" l="1"/>
  <c r="E61" i="9"/>
  <c r="F61" i="9" s="1"/>
  <c r="D61" i="9"/>
  <c r="S60" i="9"/>
  <c r="T60" i="9" s="1"/>
  <c r="H61" i="9" l="1"/>
  <c r="N61" i="9" s="1"/>
  <c r="M61" i="9" l="1"/>
  <c r="O61" i="9" l="1"/>
  <c r="P61" i="9" s="1"/>
  <c r="Q61" i="9" s="1"/>
  <c r="R61" i="9" l="1"/>
  <c r="D62" i="9" s="1"/>
  <c r="G62" i="9" l="1"/>
  <c r="S61" i="9"/>
  <c r="T61" i="9" s="1"/>
  <c r="E62" i="9"/>
  <c r="F62" i="9" s="1"/>
  <c r="H62" i="9" l="1"/>
  <c r="N62" i="9" s="1"/>
  <c r="M62" i="9"/>
  <c r="O62" i="9" l="1"/>
  <c r="P62" i="9" s="1"/>
  <c r="Q62" i="9" l="1"/>
  <c r="R62" i="9" s="1"/>
  <c r="G63" i="9" l="1"/>
  <c r="D63" i="9"/>
  <c r="E63" i="9"/>
  <c r="F63" i="9" s="1"/>
  <c r="S62" i="9"/>
  <c r="T62" i="9" s="1"/>
  <c r="H63" i="9" l="1"/>
  <c r="N63" i="9" s="1"/>
  <c r="M63" i="9" l="1"/>
  <c r="O63" i="9" l="1"/>
  <c r="P63" i="9" s="1"/>
  <c r="Q63" i="9" l="1"/>
  <c r="R63" i="9" s="1"/>
  <c r="G64" i="9" l="1"/>
  <c r="D64" i="9"/>
  <c r="E64" i="9"/>
  <c r="F64" i="9" s="1"/>
  <c r="S63" i="9"/>
  <c r="T63" i="9" s="1"/>
  <c r="H64" i="9" l="1"/>
  <c r="N64" i="9" s="1"/>
  <c r="M64" i="9" l="1"/>
  <c r="O64" i="9" l="1"/>
  <c r="P64" i="9" s="1"/>
  <c r="Q64" i="9" l="1"/>
  <c r="R64" i="9" s="1"/>
  <c r="E65" i="9" l="1"/>
  <c r="F65" i="9" s="1"/>
  <c r="D65" i="9"/>
  <c r="S64" i="9"/>
  <c r="T64" i="9" s="1"/>
  <c r="G65" i="9"/>
  <c r="H65" i="9" l="1"/>
  <c r="N65" i="9" s="1"/>
  <c r="M65" i="9" l="1"/>
  <c r="O65" i="9" l="1"/>
  <c r="P65" i="9" s="1"/>
  <c r="Q65" i="9" l="1"/>
  <c r="R65" i="9" s="1"/>
  <c r="D66" i="9" l="1"/>
  <c r="E66" i="9"/>
  <c r="F66" i="9" s="1"/>
  <c r="G66" i="9"/>
  <c r="S65" i="9"/>
  <c r="T65" i="9" s="1"/>
  <c r="H66" i="9" l="1"/>
  <c r="N66" i="9" s="1"/>
  <c r="M66" i="9" l="1"/>
  <c r="O66" i="9" l="1"/>
  <c r="P66" i="9" s="1"/>
  <c r="Q66" i="9" l="1"/>
  <c r="R66" i="9" s="1"/>
  <c r="E67" i="9" l="1"/>
  <c r="F67" i="9" s="1"/>
  <c r="D67" i="9"/>
  <c r="G67" i="9"/>
  <c r="S66" i="9"/>
  <c r="T66" i="9" s="1"/>
  <c r="H67" i="9" l="1"/>
  <c r="N67" i="9" s="1"/>
  <c r="M67" i="9" l="1"/>
  <c r="O67" i="9" l="1"/>
  <c r="P67" i="9" s="1"/>
  <c r="Q67" i="9" s="1"/>
  <c r="R67" i="9" s="1"/>
  <c r="G68" i="9" l="1"/>
  <c r="D68" i="9"/>
  <c r="E68" i="9"/>
  <c r="F68" i="9" s="1"/>
  <c r="S67" i="9"/>
  <c r="T67" i="9" s="1"/>
  <c r="H68" i="9" l="1"/>
  <c r="N68" i="9" s="1"/>
  <c r="M68" i="9" l="1"/>
  <c r="O68" i="9" l="1"/>
  <c r="P68" i="9" s="1"/>
  <c r="Q68" i="9" l="1"/>
  <c r="R68" i="9" s="1"/>
  <c r="G69" i="9" l="1"/>
  <c r="E69" i="9"/>
  <c r="F69" i="9" s="1"/>
  <c r="D69" i="9"/>
  <c r="S68" i="9"/>
  <c r="T68" i="9" s="1"/>
  <c r="H69" i="9" l="1"/>
  <c r="N69" i="9" s="1"/>
  <c r="M69" i="9" l="1"/>
  <c r="O69" i="9" l="1"/>
  <c r="P69" i="9" s="1"/>
  <c r="Q69" i="9" l="1"/>
  <c r="R69" i="9" s="1"/>
  <c r="D70" i="9" l="1"/>
  <c r="E70" i="9"/>
  <c r="F70" i="9" s="1"/>
  <c r="G70" i="9"/>
  <c r="S69" i="9"/>
  <c r="T69" i="9" s="1"/>
  <c r="H70" i="9" l="1"/>
  <c r="N70" i="9" s="1"/>
  <c r="M70" i="9" l="1"/>
  <c r="O70" i="9" l="1"/>
  <c r="P70" i="9" s="1"/>
  <c r="Q70" i="9" l="1"/>
  <c r="R70" i="9" s="1"/>
  <c r="E71" i="9" l="1"/>
  <c r="F71" i="9" s="1"/>
  <c r="D71" i="9"/>
  <c r="G71" i="9"/>
  <c r="S70" i="9"/>
  <c r="T70" i="9" s="1"/>
  <c r="H71" i="9" l="1"/>
  <c r="N71" i="9" s="1"/>
  <c r="M71" i="9" l="1"/>
  <c r="O71" i="9" l="1"/>
  <c r="P71" i="9" s="1"/>
  <c r="Q71" i="9" l="1"/>
  <c r="R71" i="9" s="1"/>
  <c r="D72" i="9" l="1"/>
  <c r="G72" i="9"/>
  <c r="E72" i="9"/>
  <c r="F72" i="9" s="1"/>
  <c r="S71" i="9"/>
  <c r="T71" i="9" s="1"/>
  <c r="H72" i="9" l="1"/>
  <c r="N72" i="9" s="1"/>
  <c r="M72" i="9" l="1"/>
  <c r="O72" i="9" l="1"/>
  <c r="P72" i="9" s="1"/>
  <c r="Q72" i="9" s="1"/>
  <c r="R72" i="9" s="1"/>
  <c r="G73" i="9" l="1"/>
  <c r="D73" i="9"/>
  <c r="E73" i="9"/>
  <c r="F73" i="9" s="1"/>
  <c r="S72" i="9"/>
  <c r="T72" i="9" s="1"/>
  <c r="H73" i="9" l="1"/>
  <c r="N73" i="9" s="1"/>
  <c r="M73" i="9" l="1"/>
  <c r="O73" i="9" l="1"/>
  <c r="P73" i="9" s="1"/>
  <c r="Q73" i="9" l="1"/>
  <c r="R73" i="9" s="1"/>
  <c r="D74" i="9" l="1"/>
  <c r="E74" i="9"/>
  <c r="F74" i="9" s="1"/>
  <c r="G74" i="9"/>
  <c r="S73" i="9"/>
  <c r="T73" i="9" s="1"/>
  <c r="H74" i="9" l="1"/>
  <c r="N74" i="9" s="1"/>
  <c r="M74" i="9" l="1"/>
  <c r="O74" i="9" l="1"/>
  <c r="P74" i="9" s="1"/>
  <c r="Q74" i="9" l="1"/>
  <c r="R74" i="9" s="1"/>
  <c r="E75" i="9" l="1"/>
  <c r="F75" i="9" s="1"/>
  <c r="D75" i="9"/>
  <c r="G75" i="9"/>
  <c r="S74" i="9"/>
  <c r="T74" i="9" s="1"/>
  <c r="H75" i="9" l="1"/>
  <c r="N75" i="9" s="1"/>
  <c r="M75" i="9" l="1"/>
  <c r="O75" i="9" l="1"/>
  <c r="P75" i="9" s="1"/>
  <c r="Q75" i="9" l="1"/>
  <c r="R75" i="9" s="1"/>
  <c r="D76" i="9" l="1"/>
  <c r="E76" i="9"/>
  <c r="F76" i="9" s="1"/>
  <c r="G76" i="9"/>
  <c r="S75" i="9"/>
  <c r="T75" i="9" s="1"/>
  <c r="H76" i="9" l="1"/>
  <c r="N76" i="9" s="1"/>
  <c r="M76" i="9" l="1"/>
  <c r="O76" i="9" l="1"/>
  <c r="P76" i="9" s="1"/>
  <c r="Q76" i="9" l="1"/>
  <c r="R76" i="9" s="1"/>
  <c r="G77" i="9" l="1"/>
  <c r="D77" i="9"/>
  <c r="E77" i="9"/>
  <c r="F77" i="9" s="1"/>
  <c r="S76" i="9"/>
  <c r="T76" i="9" s="1"/>
  <c r="H77" i="9" l="1"/>
  <c r="N77" i="9" s="1"/>
  <c r="M77" i="9" l="1"/>
  <c r="O77" i="9" l="1"/>
  <c r="P77" i="9" s="1"/>
  <c r="Q77" i="9" l="1"/>
  <c r="R77" i="9" s="1"/>
  <c r="D78" i="9" l="1"/>
  <c r="G78" i="9"/>
  <c r="E78" i="9"/>
  <c r="F78" i="9" s="1"/>
  <c r="S77" i="9"/>
  <c r="T77" i="9" s="1"/>
  <c r="H78" i="9" l="1"/>
  <c r="N78" i="9" s="1"/>
  <c r="M78" i="9" l="1"/>
  <c r="O78" i="9" l="1"/>
  <c r="P78" i="9" s="1"/>
  <c r="Q78" i="9" l="1"/>
  <c r="R78" i="9" s="1"/>
  <c r="G79" i="9" l="1"/>
  <c r="D79" i="9"/>
  <c r="E79" i="9"/>
  <c r="F79" i="9" s="1"/>
  <c r="S78" i="9"/>
  <c r="T78" i="9" s="1"/>
  <c r="H79" i="9" l="1"/>
  <c r="N79" i="9" s="1"/>
  <c r="M79" i="9" l="1"/>
  <c r="O79" i="9" l="1"/>
  <c r="P79" i="9" s="1"/>
  <c r="Q79" i="9" l="1"/>
  <c r="R79" i="9" s="1"/>
  <c r="D80" i="9" l="1"/>
  <c r="E80" i="9"/>
  <c r="F80" i="9" s="1"/>
  <c r="G80" i="9"/>
  <c r="S79" i="9"/>
  <c r="T79" i="9" s="1"/>
  <c r="H80" i="9" l="1"/>
  <c r="N80" i="9" s="1"/>
  <c r="M80" i="9" l="1"/>
  <c r="O80" i="9" l="1"/>
  <c r="P80" i="9" s="1"/>
  <c r="Q80" i="9" l="1"/>
  <c r="R80" i="9" s="1"/>
  <c r="E81" i="9" l="1"/>
  <c r="F81" i="9" s="1"/>
  <c r="D81" i="9"/>
  <c r="G81" i="9"/>
  <c r="S80" i="9"/>
  <c r="T80" i="9" s="1"/>
  <c r="H81" i="9" l="1"/>
  <c r="N81" i="9" s="1"/>
  <c r="M81" i="9" l="1"/>
  <c r="O81" i="9" l="1"/>
  <c r="P81" i="9" s="1"/>
  <c r="Q81" i="9" l="1"/>
  <c r="R81" i="9" s="1"/>
  <c r="D82" i="9" l="1"/>
  <c r="E82" i="9"/>
  <c r="F82" i="9" s="1"/>
  <c r="G82" i="9"/>
  <c r="S81" i="9"/>
  <c r="T81" i="9" s="1"/>
  <c r="H82" i="9" l="1"/>
  <c r="N82" i="9" s="1"/>
  <c r="M82" i="9" l="1"/>
  <c r="O82" i="9" l="1"/>
  <c r="P82" i="9" s="1"/>
  <c r="Q82" i="9" l="1"/>
  <c r="R82" i="9" s="1"/>
  <c r="E83" i="9" l="1"/>
  <c r="F83" i="9" s="1"/>
  <c r="D83" i="9"/>
  <c r="G83" i="9"/>
  <c r="S82" i="9"/>
  <c r="T82" i="9" s="1"/>
  <c r="H83" i="9" l="1"/>
  <c r="N83" i="9" s="1"/>
  <c r="M83" i="9" l="1"/>
  <c r="O83" i="9" l="1"/>
  <c r="P83" i="9" s="1"/>
  <c r="Q83" i="9" l="1"/>
  <c r="R83" i="9" s="1"/>
  <c r="G84" i="9" l="1"/>
  <c r="D84" i="9"/>
  <c r="E84" i="9"/>
  <c r="F84" i="9" s="1"/>
  <c r="S83" i="9"/>
  <c r="T83" i="9" s="1"/>
  <c r="H84" i="9" l="1"/>
  <c r="N84" i="9" s="1"/>
  <c r="M84" i="9" l="1"/>
  <c r="O84" i="9" l="1"/>
  <c r="P84" i="9" s="1"/>
  <c r="Q84" i="9" s="1"/>
  <c r="R84" i="9" s="1"/>
  <c r="G85" i="9" l="1"/>
  <c r="D85" i="9"/>
  <c r="E85" i="9"/>
  <c r="F85" i="9" s="1"/>
  <c r="S84" i="9"/>
  <c r="T84" i="9" s="1"/>
  <c r="H85" i="9" l="1"/>
  <c r="N85" i="9" s="1"/>
  <c r="M85" i="9" l="1"/>
  <c r="O85" i="9" l="1"/>
  <c r="P85" i="9" s="1"/>
  <c r="Q85" i="9" l="1"/>
  <c r="R85" i="9" s="1"/>
  <c r="D86" i="9" l="1"/>
  <c r="G86" i="9"/>
  <c r="E86" i="9"/>
  <c r="F86" i="9" s="1"/>
  <c r="S85" i="9"/>
  <c r="T85" i="9" s="1"/>
  <c r="H86" i="9" l="1"/>
  <c r="N86" i="9" s="1"/>
  <c r="M86" i="9" l="1"/>
  <c r="O86" i="9" l="1"/>
  <c r="P86" i="9" s="1"/>
  <c r="Q86" i="9" l="1"/>
  <c r="R86" i="9" s="1"/>
  <c r="D87" i="9" l="1"/>
  <c r="G87" i="9"/>
  <c r="E87" i="9"/>
  <c r="F87" i="9" s="1"/>
  <c r="S86" i="9"/>
  <c r="T86" i="9" s="1"/>
  <c r="H87" i="9" l="1"/>
  <c r="N87" i="9" s="1"/>
  <c r="M87" i="9" l="1"/>
  <c r="O87" i="9" l="1"/>
  <c r="P87" i="9" s="1"/>
  <c r="Q87" i="9" s="1"/>
  <c r="R87" i="9" s="1"/>
  <c r="E88" i="9" l="1"/>
  <c r="F88" i="9" s="1"/>
  <c r="G88" i="9"/>
  <c r="D88" i="9"/>
  <c r="S87" i="9"/>
  <c r="T87" i="9" s="1"/>
  <c r="H88" i="9" l="1"/>
  <c r="N88" i="9" s="1"/>
  <c r="M88" i="9" l="1"/>
  <c r="O88" i="9" l="1"/>
  <c r="P88" i="9" s="1"/>
  <c r="Q88" i="9" l="1"/>
  <c r="R88" i="9" s="1"/>
  <c r="E89" i="9" l="1"/>
  <c r="F89" i="9" s="1"/>
  <c r="G89" i="9"/>
  <c r="D89" i="9"/>
  <c r="S88" i="9"/>
  <c r="T88" i="9" s="1"/>
  <c r="H89" i="9" l="1"/>
  <c r="N89" i="9" s="1"/>
  <c r="M89" i="9" l="1"/>
  <c r="O89" i="9" l="1"/>
  <c r="P89" i="9" s="1"/>
  <c r="Q89" i="9" l="1"/>
  <c r="R89" i="9" s="1"/>
  <c r="G90" i="9" l="1"/>
  <c r="D90" i="9"/>
  <c r="E90" i="9"/>
  <c r="F90" i="9" s="1"/>
  <c r="S89" i="9"/>
  <c r="T89" i="9" s="1"/>
  <c r="H90" i="9" l="1"/>
  <c r="N90" i="9" s="1"/>
  <c r="M90" i="9" l="1"/>
  <c r="O90" i="9" l="1"/>
  <c r="P90" i="9" s="1"/>
  <c r="Q90" i="9" l="1"/>
  <c r="R90" i="9" s="1"/>
  <c r="E91" i="9" l="1"/>
  <c r="F91" i="9" s="1"/>
  <c r="D91" i="9"/>
  <c r="G91" i="9"/>
  <c r="S90" i="9"/>
  <c r="T90" i="9" s="1"/>
  <c r="H91" i="9" l="1"/>
  <c r="N91" i="9" s="1"/>
  <c r="M91" i="9" l="1"/>
  <c r="O91" i="9" l="1"/>
  <c r="P91" i="9" s="1"/>
  <c r="Q91" i="9" l="1"/>
  <c r="R91" i="9" s="1"/>
  <c r="D92" i="9" l="1"/>
  <c r="E92" i="9"/>
  <c r="F92" i="9" s="1"/>
  <c r="G92" i="9"/>
  <c r="S91" i="9"/>
  <c r="T91" i="9" s="1"/>
  <c r="H92" i="9" l="1"/>
  <c r="N92" i="9" s="1"/>
  <c r="M92" i="9" l="1"/>
  <c r="O92" i="9" l="1"/>
  <c r="P92" i="9" s="1"/>
  <c r="Q92" i="9" l="1"/>
  <c r="R92" i="9" s="1"/>
  <c r="G93" i="9" l="1"/>
  <c r="D93" i="9"/>
  <c r="E93" i="9"/>
  <c r="F93" i="9" s="1"/>
  <c r="S92" i="9"/>
  <c r="T92" i="9" s="1"/>
  <c r="H93" i="9" l="1"/>
  <c r="N93" i="9" s="1"/>
  <c r="M93" i="9" l="1"/>
  <c r="O93" i="9" l="1"/>
  <c r="P93" i="9" s="1"/>
  <c r="Q93" i="9" l="1"/>
  <c r="R93" i="9" s="1"/>
  <c r="D94" i="9" l="1"/>
  <c r="E94" i="9"/>
  <c r="F94" i="9" s="1"/>
  <c r="G94" i="9"/>
  <c r="S93" i="9"/>
  <c r="T93" i="9" s="1"/>
  <c r="H94" i="9" l="1"/>
  <c r="N94" i="9" s="1"/>
  <c r="M94" i="9" l="1"/>
  <c r="O94" i="9" l="1"/>
  <c r="P94" i="9" s="1"/>
  <c r="Q94" i="9" l="1"/>
  <c r="R94" i="9" s="1"/>
  <c r="G95" i="9" l="1"/>
  <c r="D95" i="9"/>
  <c r="E95" i="9"/>
  <c r="F95" i="9" s="1"/>
  <c r="S94" i="9"/>
  <c r="T94" i="9" s="1"/>
  <c r="H95" i="9" l="1"/>
  <c r="N95" i="9" s="1"/>
  <c r="M95" i="9" l="1"/>
  <c r="O95" i="9" l="1"/>
  <c r="P95" i="9" s="1"/>
  <c r="Q95" i="9" l="1"/>
  <c r="R95" i="9" s="1"/>
  <c r="E96" i="9" l="1"/>
  <c r="F96" i="9" s="1"/>
  <c r="D96" i="9"/>
  <c r="G96" i="9"/>
  <c r="S95" i="9"/>
  <c r="T95" i="9" s="1"/>
  <c r="H96" i="9" l="1"/>
  <c r="N96" i="9" s="1"/>
  <c r="M96" i="9" l="1"/>
  <c r="O96" i="9" l="1"/>
  <c r="P96" i="9" s="1"/>
  <c r="Q96" i="9" l="1"/>
  <c r="R96" i="9" s="1"/>
  <c r="D97" i="9" l="1"/>
  <c r="G97" i="9"/>
  <c r="E97" i="9"/>
  <c r="F97" i="9" s="1"/>
  <c r="S96" i="9"/>
  <c r="T96" i="9" s="1"/>
  <c r="H97" i="9" l="1"/>
  <c r="N97" i="9" s="1"/>
  <c r="M97" i="9" l="1"/>
  <c r="O97" i="9" l="1"/>
  <c r="P97" i="9" s="1"/>
  <c r="Q97" i="9" l="1"/>
  <c r="R97" i="9" s="1"/>
  <c r="G98" i="9" l="1"/>
  <c r="E98" i="9"/>
  <c r="F98" i="9" s="1"/>
  <c r="D98" i="9"/>
  <c r="S97" i="9"/>
  <c r="T97" i="9" s="1"/>
  <c r="H98" i="9" l="1"/>
  <c r="N98" i="9" s="1"/>
  <c r="M98" i="9" l="1"/>
  <c r="O98" i="9" l="1"/>
  <c r="P98" i="9" s="1"/>
  <c r="Q98" i="9" l="1"/>
  <c r="R98" i="9" s="1"/>
  <c r="E99" i="9" l="1"/>
  <c r="F99" i="9" s="1"/>
  <c r="D99" i="9"/>
  <c r="G99" i="9"/>
  <c r="S98" i="9"/>
  <c r="T98" i="9" s="1"/>
  <c r="H99" i="9" l="1"/>
  <c r="N99" i="9" s="1"/>
  <c r="M99" i="9" l="1"/>
  <c r="O99" i="9" l="1"/>
  <c r="P99" i="9" s="1"/>
  <c r="Q99" i="9" l="1"/>
  <c r="R99" i="9" s="1"/>
  <c r="G100" i="9" l="1"/>
  <c r="E100" i="9"/>
  <c r="F100" i="9" s="1"/>
  <c r="D100" i="9"/>
  <c r="S99" i="9"/>
  <c r="T99" i="9" s="1"/>
  <c r="H100" i="9" l="1"/>
  <c r="N100" i="9" s="1"/>
  <c r="M100" i="9" l="1"/>
  <c r="O100" i="9" l="1"/>
  <c r="P100" i="9" s="1"/>
  <c r="Q100" i="9" s="1"/>
  <c r="R100" i="9" s="1"/>
  <c r="G101" i="9" l="1"/>
  <c r="E101" i="9"/>
  <c r="F101" i="9" s="1"/>
  <c r="D101" i="9"/>
  <c r="S100" i="9"/>
  <c r="T100" i="9" s="1"/>
  <c r="H101" i="9" l="1"/>
  <c r="N101" i="9" s="1"/>
  <c r="M101" i="9" l="1"/>
  <c r="O101" i="9" l="1"/>
  <c r="P101" i="9" s="1"/>
  <c r="Q101" i="9" l="1"/>
  <c r="R101" i="9" s="1"/>
  <c r="D102" i="9" l="1"/>
  <c r="E102" i="9"/>
  <c r="F102" i="9" s="1"/>
  <c r="G102" i="9"/>
  <c r="S101" i="9"/>
  <c r="T101" i="9" s="1"/>
  <c r="H102" i="9" l="1"/>
  <c r="N102" i="9" s="1"/>
  <c r="M102" i="9" l="1"/>
  <c r="O102" i="9" l="1"/>
  <c r="P102" i="9" s="1"/>
  <c r="Q102" i="9" l="1"/>
  <c r="R102" i="9" s="1"/>
  <c r="G103" i="9" l="1"/>
  <c r="D103" i="9"/>
  <c r="E103" i="9"/>
  <c r="F103" i="9" s="1"/>
  <c r="S102" i="9"/>
  <c r="T102" i="9" s="1"/>
  <c r="H103" i="9" l="1"/>
  <c r="N103" i="9" s="1"/>
  <c r="M103" i="9" l="1"/>
  <c r="O103" i="9" l="1"/>
  <c r="P103" i="9" s="1"/>
  <c r="Q103" i="9" l="1"/>
  <c r="R103" i="9" s="1"/>
  <c r="G104" i="9" l="1"/>
  <c r="E104" i="9"/>
  <c r="F104" i="9" s="1"/>
  <c r="D104" i="9"/>
  <c r="S103" i="9"/>
  <c r="T103" i="9" s="1"/>
  <c r="H104" i="9" l="1"/>
  <c r="N104" i="9" s="1"/>
  <c r="M104" i="9" l="1"/>
  <c r="O104" i="9" l="1"/>
  <c r="P104" i="9" s="1"/>
  <c r="Q104" i="9" l="1"/>
  <c r="R104" i="9" s="1"/>
  <c r="G105" i="9" l="1"/>
  <c r="D105" i="9"/>
  <c r="E105" i="9"/>
  <c r="F105" i="9" s="1"/>
  <c r="S104" i="9"/>
  <c r="T104" i="9" s="1"/>
  <c r="H105" i="9" l="1"/>
  <c r="N105" i="9" s="1"/>
  <c r="M105" i="9" l="1"/>
  <c r="O105" i="9" l="1"/>
  <c r="P105" i="9" s="1"/>
  <c r="Q105" i="9" l="1"/>
  <c r="R105" i="9" s="1"/>
  <c r="E106" i="9" l="1"/>
  <c r="F106" i="9" s="1"/>
  <c r="G106" i="9"/>
  <c r="D106" i="9"/>
  <c r="S105" i="9"/>
  <c r="T105" i="9" s="1"/>
  <c r="H106" i="9" l="1"/>
  <c r="N106" i="9" s="1"/>
  <c r="M106" i="9" l="1"/>
  <c r="O106" i="9" l="1"/>
  <c r="P106" i="9" s="1"/>
  <c r="Q106" i="9" l="1"/>
  <c r="R106" i="9" s="1"/>
  <c r="E107" i="9" l="1"/>
  <c r="F107" i="9" s="1"/>
  <c r="G107" i="9"/>
  <c r="D107" i="9"/>
  <c r="S106" i="9"/>
  <c r="T106" i="9" s="1"/>
  <c r="H107" i="9" l="1"/>
  <c r="N107" i="9" s="1"/>
  <c r="M107" i="9" l="1"/>
  <c r="O107" i="9" l="1"/>
  <c r="P107" i="9" s="1"/>
  <c r="Q107" i="9" l="1"/>
  <c r="R107" i="9" s="1"/>
  <c r="E108" i="9" l="1"/>
  <c r="F108" i="9" s="1"/>
  <c r="D108" i="9"/>
  <c r="G108" i="9"/>
  <c r="S107" i="9"/>
  <c r="T107" i="9" s="1"/>
  <c r="H108" i="9" l="1"/>
  <c r="N108" i="9" s="1"/>
  <c r="M108" i="9" l="1"/>
  <c r="O108" i="9" l="1"/>
  <c r="P108" i="9" s="1"/>
  <c r="Q108" i="9" l="1"/>
  <c r="R108" i="9" s="1"/>
  <c r="G109" i="9" l="1"/>
  <c r="D109" i="9"/>
  <c r="E109" i="9"/>
  <c r="F109" i="9" s="1"/>
  <c r="S108" i="9"/>
  <c r="T108" i="9" s="1"/>
  <c r="H109" i="9" l="1"/>
  <c r="N109" i="9" s="1"/>
  <c r="M109" i="9" l="1"/>
  <c r="O109" i="9" l="1"/>
  <c r="P109" i="9" s="1"/>
  <c r="Q109" i="9" l="1"/>
  <c r="R109" i="9" s="1"/>
  <c r="D110" i="9" l="1"/>
  <c r="G110" i="9"/>
  <c r="E110" i="9"/>
  <c r="F110" i="9" s="1"/>
  <c r="S109" i="9"/>
  <c r="T109" i="9" s="1"/>
  <c r="H110" i="9" l="1"/>
  <c r="N110" i="9" s="1"/>
  <c r="M110" i="9" l="1"/>
  <c r="O110" i="9" l="1"/>
  <c r="P110" i="9" s="1"/>
  <c r="Q110" i="9" l="1"/>
  <c r="R110" i="9" s="1"/>
  <c r="E111" i="9" l="1"/>
  <c r="F111" i="9" s="1"/>
  <c r="D111" i="9"/>
  <c r="G111" i="9"/>
  <c r="S110" i="9"/>
  <c r="T110" i="9" s="1"/>
  <c r="H111" i="9" l="1"/>
  <c r="N111" i="9" s="1"/>
  <c r="M111" i="9" l="1"/>
  <c r="O111" i="9" l="1"/>
  <c r="P111" i="9" s="1"/>
  <c r="Q111" i="9" l="1"/>
  <c r="R111" i="9" s="1"/>
  <c r="D112" i="9" l="1"/>
  <c r="E112" i="9"/>
  <c r="F112" i="9" s="1"/>
  <c r="G112" i="9"/>
  <c r="S111" i="9"/>
  <c r="T111" i="9" s="1"/>
  <c r="H112" i="9" l="1"/>
  <c r="N112" i="9" s="1"/>
  <c r="M112" i="9" l="1"/>
  <c r="O112" i="9" l="1"/>
  <c r="P112" i="9" s="1"/>
  <c r="Q112" i="9" l="1"/>
  <c r="R112" i="9" s="1"/>
  <c r="D113" i="9" l="1"/>
  <c r="E113" i="9"/>
  <c r="F113" i="9" s="1"/>
  <c r="G113" i="9"/>
  <c r="S112" i="9"/>
  <c r="T112" i="9" s="1"/>
  <c r="H113" i="9" l="1"/>
  <c r="N113" i="9" s="1"/>
  <c r="M113" i="9" l="1"/>
  <c r="O113" i="9" l="1"/>
  <c r="P113" i="9" s="1"/>
  <c r="Q113" i="9" l="1"/>
  <c r="R113" i="9" s="1"/>
  <c r="D114" i="9" l="1"/>
  <c r="E114" i="9"/>
  <c r="F114" i="9" s="1"/>
  <c r="G114" i="9"/>
  <c r="S113" i="9"/>
  <c r="T113" i="9" s="1"/>
  <c r="H114" i="9" l="1"/>
  <c r="N114" i="9" s="1"/>
  <c r="M114" i="9" l="1"/>
  <c r="O114" i="9" l="1"/>
  <c r="P114" i="9" s="1"/>
  <c r="Q114" i="9" l="1"/>
  <c r="R114" i="9" s="1"/>
  <c r="S114" i="9" l="1"/>
  <c r="T114" i="9" s="1"/>
</calcChain>
</file>

<file path=xl/sharedStrings.xml><?xml version="1.0" encoding="utf-8"?>
<sst xmlns="http://schemas.openxmlformats.org/spreadsheetml/2006/main" count="79" uniqueCount="54">
  <si>
    <t>Year</t>
  </si>
  <si>
    <t>Age</t>
  </si>
  <si>
    <t>Premium</t>
  </si>
  <si>
    <t>% of Premium Charge</t>
  </si>
  <si>
    <t>Expense Charge</t>
  </si>
  <si>
    <t>COI Charge</t>
  </si>
  <si>
    <t>Interest Credited</t>
  </si>
  <si>
    <t>BOY AV</t>
  </si>
  <si>
    <t>EOY AV</t>
  </si>
  <si>
    <t>EOY CSV</t>
  </si>
  <si>
    <t>Gender</t>
  </si>
  <si>
    <t>Rate Class</t>
  </si>
  <si>
    <t>Earned Rate</t>
  </si>
  <si>
    <t>Interest Spread</t>
  </si>
  <si>
    <t>Guaranteed Min Int. Rate</t>
  </si>
  <si>
    <t>Int. Rate for Discounting COI</t>
  </si>
  <si>
    <t>M</t>
  </si>
  <si>
    <t>F</t>
  </si>
  <si>
    <t>S</t>
  </si>
  <si>
    <t>Genders</t>
  </si>
  <si>
    <t>Rate Classes</t>
  </si>
  <si>
    <t>NS</t>
  </si>
  <si>
    <t>Factor</t>
  </si>
  <si>
    <t>Percent of Premium Charge</t>
  </si>
  <si>
    <t>Annual Expense Charges:</t>
  </si>
  <si>
    <t>First year</t>
  </si>
  <si>
    <t>Renewal</t>
  </si>
  <si>
    <t>Surrender Charge</t>
  </si>
  <si>
    <t>Surrender Charge %</t>
  </si>
  <si>
    <t>Specified Amount</t>
  </si>
  <si>
    <t>Male</t>
  </si>
  <si>
    <t>Female</t>
  </si>
  <si>
    <t>Non-smoker</t>
  </si>
  <si>
    <t>Smoker</t>
  </si>
  <si>
    <t>MNS</t>
  </si>
  <si>
    <t>MS</t>
  </si>
  <si>
    <t>FNS</t>
  </si>
  <si>
    <t>FS</t>
  </si>
  <si>
    <t>NAR</t>
  </si>
  <si>
    <t>Column</t>
  </si>
  <si>
    <t>Credited Rate</t>
  </si>
  <si>
    <t>Rate Class Columns</t>
  </si>
  <si>
    <t>Min Required DB</t>
  </si>
  <si>
    <t>Nominal DB</t>
  </si>
  <si>
    <t>Corridor Needed?</t>
  </si>
  <si>
    <t>Corridor Factor Check</t>
  </si>
  <si>
    <t>Original</t>
  </si>
  <si>
    <t>(1+ic)</t>
  </si>
  <si>
    <t>NARf</t>
  </si>
  <si>
    <t>vq</t>
  </si>
  <si>
    <t>NARc</t>
  </si>
  <si>
    <t>y-1</t>
  </si>
  <si>
    <t>AV*</t>
  </si>
  <si>
    <t>rc (per 1000 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</si>
</sst>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12" applyFont="1" applyAlignment="1">
      <alignment horizontal="center"/>
    </xf>
  </cellXfs>
  <cellStyles count="13">
    <cellStyle name="Currency" xfId="12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Normal" xfId="0" builtinId="0"/>
    <cellStyle name="Normal 2" xfId="7" xr:uid="{00000000-0005-0000-0000-00000B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7"/>
  <sheetViews>
    <sheetView tabSelected="1" workbookViewId="0">
      <selection activeCell="C13" sqref="C13"/>
    </sheetView>
  </sheetViews>
  <sheetFormatPr defaultColWidth="11.19921875" defaultRowHeight="15.6" x14ac:dyDescent="0.3"/>
  <cols>
    <col min="2" max="2" width="26.19921875" customWidth="1"/>
    <col min="6" max="7" width="10.796875" style="4"/>
  </cols>
  <sheetData>
    <row r="2" spans="2:7" x14ac:dyDescent="0.3">
      <c r="C2" s="4"/>
      <c r="F2" s="4" t="s">
        <v>19</v>
      </c>
      <c r="G2" s="4" t="s">
        <v>20</v>
      </c>
    </row>
    <row r="3" spans="2:7" x14ac:dyDescent="0.3">
      <c r="B3" t="s">
        <v>1</v>
      </c>
      <c r="C3" s="4">
        <v>40</v>
      </c>
      <c r="F3" s="4" t="s">
        <v>16</v>
      </c>
      <c r="G3" s="4" t="s">
        <v>18</v>
      </c>
    </row>
    <row r="4" spans="2:7" x14ac:dyDescent="0.3">
      <c r="B4" t="s">
        <v>10</v>
      </c>
      <c r="C4" s="4" t="s">
        <v>17</v>
      </c>
      <c r="F4" s="4" t="s">
        <v>17</v>
      </c>
      <c r="G4" s="4" t="s">
        <v>21</v>
      </c>
    </row>
    <row r="5" spans="2:7" x14ac:dyDescent="0.3">
      <c r="B5" t="s">
        <v>11</v>
      </c>
      <c r="C5" s="4" t="s">
        <v>21</v>
      </c>
    </row>
    <row r="8" spans="2:7" x14ac:dyDescent="0.3">
      <c r="B8" t="s">
        <v>29</v>
      </c>
      <c r="C8">
        <v>500000</v>
      </c>
    </row>
    <row r="10" spans="2:7" x14ac:dyDescent="0.3">
      <c r="B10" t="s">
        <v>13</v>
      </c>
      <c r="C10" s="2">
        <v>1.4999999999999999E-2</v>
      </c>
    </row>
    <row r="11" spans="2:7" x14ac:dyDescent="0.3">
      <c r="B11" t="s">
        <v>14</v>
      </c>
      <c r="C11" s="1">
        <v>0.03</v>
      </c>
    </row>
    <row r="12" spans="2:7" x14ac:dyDescent="0.3">
      <c r="B12" t="s">
        <v>15</v>
      </c>
      <c r="C12" s="1">
        <v>0.03</v>
      </c>
    </row>
    <row r="13" spans="2:7" x14ac:dyDescent="0.3">
      <c r="B13" t="s">
        <v>23</v>
      </c>
      <c r="C13" s="1">
        <v>0.03</v>
      </c>
    </row>
    <row r="15" spans="2:7" x14ac:dyDescent="0.3">
      <c r="B15" t="s">
        <v>24</v>
      </c>
    </row>
    <row r="16" spans="2:7" x14ac:dyDescent="0.3">
      <c r="B16" t="s">
        <v>25</v>
      </c>
      <c r="C16" s="3">
        <v>150</v>
      </c>
    </row>
    <row r="17" spans="2:3" x14ac:dyDescent="0.3">
      <c r="B17" t="s">
        <v>26</v>
      </c>
      <c r="C17" s="3">
        <v>50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112"/>
  <sheetViews>
    <sheetView workbookViewId="0">
      <selection activeCell="E3" sqref="E3"/>
    </sheetView>
  </sheetViews>
  <sheetFormatPr defaultColWidth="11.19921875" defaultRowHeight="15.6" x14ac:dyDescent="0.3"/>
  <cols>
    <col min="3" max="5" width="10.796875" style="4"/>
  </cols>
  <sheetData>
    <row r="2" spans="3:5" x14ac:dyDescent="0.3">
      <c r="C2" s="4" t="s">
        <v>0</v>
      </c>
      <c r="D2" s="4" t="s">
        <v>1</v>
      </c>
      <c r="E2" s="4" t="s">
        <v>2</v>
      </c>
    </row>
    <row r="3" spans="3:5" x14ac:dyDescent="0.3">
      <c r="C3" s="4">
        <v>1</v>
      </c>
      <c r="D3" s="4">
        <f>age</f>
        <v>40</v>
      </c>
      <c r="E3" s="4">
        <v>2500</v>
      </c>
    </row>
    <row r="4" spans="3:5" x14ac:dyDescent="0.3">
      <c r="C4" s="4">
        <v>2</v>
      </c>
      <c r="D4" s="4">
        <f>D3+1</f>
        <v>41</v>
      </c>
      <c r="E4" s="4">
        <f>E3</f>
        <v>2500</v>
      </c>
    </row>
    <row r="5" spans="3:5" x14ac:dyDescent="0.3">
      <c r="C5" s="4">
        <v>3</v>
      </c>
      <c r="D5" s="4">
        <f t="shared" ref="D5:D68" si="0">D4+1</f>
        <v>42</v>
      </c>
      <c r="E5" s="4">
        <f t="shared" ref="E5:E68" si="1">E4</f>
        <v>2500</v>
      </c>
    </row>
    <row r="6" spans="3:5" x14ac:dyDescent="0.3">
      <c r="C6" s="4">
        <v>4</v>
      </c>
      <c r="D6" s="4">
        <f t="shared" si="0"/>
        <v>43</v>
      </c>
      <c r="E6" s="4">
        <f t="shared" si="1"/>
        <v>2500</v>
      </c>
    </row>
    <row r="7" spans="3:5" x14ac:dyDescent="0.3">
      <c r="C7" s="4">
        <v>5</v>
      </c>
      <c r="D7" s="4">
        <f t="shared" si="0"/>
        <v>44</v>
      </c>
      <c r="E7" s="4">
        <f t="shared" si="1"/>
        <v>2500</v>
      </c>
    </row>
    <row r="8" spans="3:5" x14ac:dyDescent="0.3">
      <c r="C8" s="4">
        <v>6</v>
      </c>
      <c r="D8" s="4">
        <f t="shared" si="0"/>
        <v>45</v>
      </c>
      <c r="E8" s="4">
        <f t="shared" si="1"/>
        <v>2500</v>
      </c>
    </row>
    <row r="9" spans="3:5" x14ac:dyDescent="0.3">
      <c r="C9" s="4">
        <v>7</v>
      </c>
      <c r="D9" s="4">
        <f t="shared" si="0"/>
        <v>46</v>
      </c>
      <c r="E9" s="4">
        <f t="shared" si="1"/>
        <v>2500</v>
      </c>
    </row>
    <row r="10" spans="3:5" x14ac:dyDescent="0.3">
      <c r="C10" s="4">
        <v>8</v>
      </c>
      <c r="D10" s="4">
        <f t="shared" si="0"/>
        <v>47</v>
      </c>
      <c r="E10" s="4">
        <f t="shared" si="1"/>
        <v>2500</v>
      </c>
    </row>
    <row r="11" spans="3:5" x14ac:dyDescent="0.3">
      <c r="C11" s="4">
        <v>9</v>
      </c>
      <c r="D11" s="4">
        <f t="shared" si="0"/>
        <v>48</v>
      </c>
      <c r="E11" s="4">
        <f t="shared" si="1"/>
        <v>2500</v>
      </c>
    </row>
    <row r="12" spans="3:5" x14ac:dyDescent="0.3">
      <c r="C12" s="4">
        <v>10</v>
      </c>
      <c r="D12" s="4">
        <f t="shared" si="0"/>
        <v>49</v>
      </c>
      <c r="E12" s="4">
        <f t="shared" si="1"/>
        <v>2500</v>
      </c>
    </row>
    <row r="13" spans="3:5" x14ac:dyDescent="0.3">
      <c r="C13" s="4">
        <v>11</v>
      </c>
      <c r="D13" s="4">
        <f t="shared" si="0"/>
        <v>50</v>
      </c>
      <c r="E13" s="4">
        <f t="shared" si="1"/>
        <v>2500</v>
      </c>
    </row>
    <row r="14" spans="3:5" x14ac:dyDescent="0.3">
      <c r="C14" s="4">
        <v>12</v>
      </c>
      <c r="D14" s="4">
        <f t="shared" si="0"/>
        <v>51</v>
      </c>
      <c r="E14" s="4">
        <f t="shared" si="1"/>
        <v>2500</v>
      </c>
    </row>
    <row r="15" spans="3:5" x14ac:dyDescent="0.3">
      <c r="C15" s="4">
        <v>13</v>
      </c>
      <c r="D15" s="4">
        <f t="shared" si="0"/>
        <v>52</v>
      </c>
      <c r="E15" s="4">
        <f t="shared" si="1"/>
        <v>2500</v>
      </c>
    </row>
    <row r="16" spans="3:5" x14ac:dyDescent="0.3">
      <c r="C16" s="4">
        <v>14</v>
      </c>
      <c r="D16" s="4">
        <f t="shared" si="0"/>
        <v>53</v>
      </c>
      <c r="E16" s="4">
        <f t="shared" si="1"/>
        <v>2500</v>
      </c>
    </row>
    <row r="17" spans="3:5" x14ac:dyDescent="0.3">
      <c r="C17" s="4">
        <v>15</v>
      </c>
      <c r="D17" s="4">
        <f t="shared" si="0"/>
        <v>54</v>
      </c>
      <c r="E17" s="4">
        <f t="shared" si="1"/>
        <v>2500</v>
      </c>
    </row>
    <row r="18" spans="3:5" x14ac:dyDescent="0.3">
      <c r="C18" s="4">
        <v>16</v>
      </c>
      <c r="D18" s="4">
        <f t="shared" si="0"/>
        <v>55</v>
      </c>
      <c r="E18" s="4">
        <f t="shared" si="1"/>
        <v>2500</v>
      </c>
    </row>
    <row r="19" spans="3:5" x14ac:dyDescent="0.3">
      <c r="C19" s="4">
        <v>17</v>
      </c>
      <c r="D19" s="4">
        <f t="shared" si="0"/>
        <v>56</v>
      </c>
      <c r="E19" s="4">
        <f t="shared" si="1"/>
        <v>2500</v>
      </c>
    </row>
    <row r="20" spans="3:5" x14ac:dyDescent="0.3">
      <c r="C20" s="4">
        <v>18</v>
      </c>
      <c r="D20" s="4">
        <f t="shared" si="0"/>
        <v>57</v>
      </c>
      <c r="E20" s="4">
        <f t="shared" si="1"/>
        <v>2500</v>
      </c>
    </row>
    <row r="21" spans="3:5" x14ac:dyDescent="0.3">
      <c r="C21" s="4">
        <v>19</v>
      </c>
      <c r="D21" s="4">
        <f t="shared" si="0"/>
        <v>58</v>
      </c>
      <c r="E21" s="4">
        <f t="shared" si="1"/>
        <v>2500</v>
      </c>
    </row>
    <row r="22" spans="3:5" x14ac:dyDescent="0.3">
      <c r="C22" s="4">
        <v>20</v>
      </c>
      <c r="D22" s="4">
        <f t="shared" si="0"/>
        <v>59</v>
      </c>
      <c r="E22" s="4">
        <f t="shared" si="1"/>
        <v>2500</v>
      </c>
    </row>
    <row r="23" spans="3:5" x14ac:dyDescent="0.3">
      <c r="C23" s="4">
        <v>21</v>
      </c>
      <c r="D23" s="4">
        <f t="shared" si="0"/>
        <v>60</v>
      </c>
      <c r="E23" s="4">
        <f t="shared" si="1"/>
        <v>2500</v>
      </c>
    </row>
    <row r="24" spans="3:5" x14ac:dyDescent="0.3">
      <c r="C24" s="4">
        <v>22</v>
      </c>
      <c r="D24" s="4">
        <f t="shared" si="0"/>
        <v>61</v>
      </c>
      <c r="E24" s="4">
        <f t="shared" si="1"/>
        <v>2500</v>
      </c>
    </row>
    <row r="25" spans="3:5" x14ac:dyDescent="0.3">
      <c r="C25" s="4">
        <v>23</v>
      </c>
      <c r="D25" s="4">
        <f t="shared" si="0"/>
        <v>62</v>
      </c>
      <c r="E25" s="4">
        <f t="shared" si="1"/>
        <v>2500</v>
      </c>
    </row>
    <row r="26" spans="3:5" x14ac:dyDescent="0.3">
      <c r="C26" s="4">
        <v>24</v>
      </c>
      <c r="D26" s="4">
        <f t="shared" si="0"/>
        <v>63</v>
      </c>
      <c r="E26" s="4">
        <f t="shared" si="1"/>
        <v>2500</v>
      </c>
    </row>
    <row r="27" spans="3:5" x14ac:dyDescent="0.3">
      <c r="C27" s="4">
        <v>25</v>
      </c>
      <c r="D27" s="4">
        <f t="shared" si="0"/>
        <v>64</v>
      </c>
      <c r="E27" s="4">
        <f t="shared" si="1"/>
        <v>2500</v>
      </c>
    </row>
    <row r="28" spans="3:5" x14ac:dyDescent="0.3">
      <c r="C28" s="4">
        <v>26</v>
      </c>
      <c r="D28" s="4">
        <f t="shared" si="0"/>
        <v>65</v>
      </c>
      <c r="E28" s="4">
        <f t="shared" si="1"/>
        <v>2500</v>
      </c>
    </row>
    <row r="29" spans="3:5" x14ac:dyDescent="0.3">
      <c r="C29" s="4">
        <v>27</v>
      </c>
      <c r="D29" s="4">
        <f t="shared" si="0"/>
        <v>66</v>
      </c>
      <c r="E29" s="4">
        <f t="shared" si="1"/>
        <v>2500</v>
      </c>
    </row>
    <row r="30" spans="3:5" x14ac:dyDescent="0.3">
      <c r="C30" s="4">
        <v>28</v>
      </c>
      <c r="D30" s="4">
        <f t="shared" si="0"/>
        <v>67</v>
      </c>
      <c r="E30" s="4">
        <f t="shared" si="1"/>
        <v>2500</v>
      </c>
    </row>
    <row r="31" spans="3:5" x14ac:dyDescent="0.3">
      <c r="C31" s="4">
        <v>29</v>
      </c>
      <c r="D31" s="4">
        <f t="shared" si="0"/>
        <v>68</v>
      </c>
      <c r="E31" s="4">
        <f t="shared" si="1"/>
        <v>2500</v>
      </c>
    </row>
    <row r="32" spans="3:5" x14ac:dyDescent="0.3">
      <c r="C32" s="4">
        <v>30</v>
      </c>
      <c r="D32" s="4">
        <f t="shared" si="0"/>
        <v>69</v>
      </c>
      <c r="E32" s="4">
        <f t="shared" si="1"/>
        <v>2500</v>
      </c>
    </row>
    <row r="33" spans="3:5" x14ac:dyDescent="0.3">
      <c r="C33" s="4">
        <v>31</v>
      </c>
      <c r="D33" s="4">
        <f t="shared" si="0"/>
        <v>70</v>
      </c>
      <c r="E33" s="4">
        <f t="shared" si="1"/>
        <v>2500</v>
      </c>
    </row>
    <row r="34" spans="3:5" x14ac:dyDescent="0.3">
      <c r="C34" s="4">
        <v>32</v>
      </c>
      <c r="D34" s="4">
        <f t="shared" si="0"/>
        <v>71</v>
      </c>
      <c r="E34" s="4">
        <f t="shared" si="1"/>
        <v>2500</v>
      </c>
    </row>
    <row r="35" spans="3:5" x14ac:dyDescent="0.3">
      <c r="C35" s="4">
        <v>33</v>
      </c>
      <c r="D35" s="4">
        <f t="shared" si="0"/>
        <v>72</v>
      </c>
      <c r="E35" s="4">
        <f t="shared" si="1"/>
        <v>2500</v>
      </c>
    </row>
    <row r="36" spans="3:5" x14ac:dyDescent="0.3">
      <c r="C36" s="4">
        <v>34</v>
      </c>
      <c r="D36" s="4">
        <f t="shared" si="0"/>
        <v>73</v>
      </c>
      <c r="E36" s="4">
        <f t="shared" si="1"/>
        <v>2500</v>
      </c>
    </row>
    <row r="37" spans="3:5" x14ac:dyDescent="0.3">
      <c r="C37" s="4">
        <v>35</v>
      </c>
      <c r="D37" s="4">
        <f t="shared" si="0"/>
        <v>74</v>
      </c>
      <c r="E37" s="4">
        <f t="shared" si="1"/>
        <v>2500</v>
      </c>
    </row>
    <row r="38" spans="3:5" x14ac:dyDescent="0.3">
      <c r="C38" s="4">
        <v>36</v>
      </c>
      <c r="D38" s="4">
        <f t="shared" si="0"/>
        <v>75</v>
      </c>
      <c r="E38" s="4">
        <f t="shared" si="1"/>
        <v>2500</v>
      </c>
    </row>
    <row r="39" spans="3:5" x14ac:dyDescent="0.3">
      <c r="C39" s="4">
        <v>37</v>
      </c>
      <c r="D39" s="4">
        <f t="shared" si="0"/>
        <v>76</v>
      </c>
      <c r="E39" s="4">
        <f t="shared" si="1"/>
        <v>2500</v>
      </c>
    </row>
    <row r="40" spans="3:5" x14ac:dyDescent="0.3">
      <c r="C40" s="4">
        <v>38</v>
      </c>
      <c r="D40" s="4">
        <f t="shared" si="0"/>
        <v>77</v>
      </c>
      <c r="E40" s="4">
        <f t="shared" si="1"/>
        <v>2500</v>
      </c>
    </row>
    <row r="41" spans="3:5" x14ac:dyDescent="0.3">
      <c r="C41" s="4">
        <v>39</v>
      </c>
      <c r="D41" s="4">
        <f t="shared" si="0"/>
        <v>78</v>
      </c>
      <c r="E41" s="4">
        <f t="shared" si="1"/>
        <v>2500</v>
      </c>
    </row>
    <row r="42" spans="3:5" x14ac:dyDescent="0.3">
      <c r="C42" s="4">
        <v>40</v>
      </c>
      <c r="D42" s="4">
        <f t="shared" si="0"/>
        <v>79</v>
      </c>
      <c r="E42" s="4">
        <f t="shared" si="1"/>
        <v>2500</v>
      </c>
    </row>
    <row r="43" spans="3:5" x14ac:dyDescent="0.3">
      <c r="C43" s="4">
        <v>41</v>
      </c>
      <c r="D43" s="4">
        <f t="shared" si="0"/>
        <v>80</v>
      </c>
      <c r="E43" s="4">
        <f t="shared" si="1"/>
        <v>2500</v>
      </c>
    </row>
    <row r="44" spans="3:5" x14ac:dyDescent="0.3">
      <c r="C44" s="4">
        <v>42</v>
      </c>
      <c r="D44" s="4">
        <f t="shared" si="0"/>
        <v>81</v>
      </c>
      <c r="E44" s="4">
        <f t="shared" si="1"/>
        <v>2500</v>
      </c>
    </row>
    <row r="45" spans="3:5" x14ac:dyDescent="0.3">
      <c r="C45" s="4">
        <v>43</v>
      </c>
      <c r="D45" s="4">
        <f t="shared" si="0"/>
        <v>82</v>
      </c>
      <c r="E45" s="4">
        <f t="shared" si="1"/>
        <v>2500</v>
      </c>
    </row>
    <row r="46" spans="3:5" x14ac:dyDescent="0.3">
      <c r="C46" s="4">
        <v>44</v>
      </c>
      <c r="D46" s="4">
        <f t="shared" si="0"/>
        <v>83</v>
      </c>
      <c r="E46" s="4">
        <f t="shared" si="1"/>
        <v>2500</v>
      </c>
    </row>
    <row r="47" spans="3:5" x14ac:dyDescent="0.3">
      <c r="C47" s="4">
        <v>45</v>
      </c>
      <c r="D47" s="4">
        <f t="shared" si="0"/>
        <v>84</v>
      </c>
      <c r="E47" s="4">
        <f t="shared" si="1"/>
        <v>2500</v>
      </c>
    </row>
    <row r="48" spans="3:5" x14ac:dyDescent="0.3">
      <c r="C48" s="4">
        <v>46</v>
      </c>
      <c r="D48" s="4">
        <f t="shared" si="0"/>
        <v>85</v>
      </c>
      <c r="E48" s="4">
        <f t="shared" si="1"/>
        <v>2500</v>
      </c>
    </row>
    <row r="49" spans="3:5" x14ac:dyDescent="0.3">
      <c r="C49" s="4">
        <v>47</v>
      </c>
      <c r="D49" s="4">
        <f t="shared" si="0"/>
        <v>86</v>
      </c>
      <c r="E49" s="4">
        <f t="shared" si="1"/>
        <v>2500</v>
      </c>
    </row>
    <row r="50" spans="3:5" x14ac:dyDescent="0.3">
      <c r="C50" s="4">
        <v>48</v>
      </c>
      <c r="D50" s="4">
        <f t="shared" si="0"/>
        <v>87</v>
      </c>
      <c r="E50" s="4">
        <f t="shared" si="1"/>
        <v>2500</v>
      </c>
    </row>
    <row r="51" spans="3:5" x14ac:dyDescent="0.3">
      <c r="C51" s="4">
        <v>49</v>
      </c>
      <c r="D51" s="4">
        <f t="shared" si="0"/>
        <v>88</v>
      </c>
      <c r="E51" s="4">
        <f t="shared" si="1"/>
        <v>2500</v>
      </c>
    </row>
    <row r="52" spans="3:5" x14ac:dyDescent="0.3">
      <c r="C52" s="4">
        <v>50</v>
      </c>
      <c r="D52" s="4">
        <f t="shared" si="0"/>
        <v>89</v>
      </c>
      <c r="E52" s="4">
        <f t="shared" si="1"/>
        <v>2500</v>
      </c>
    </row>
    <row r="53" spans="3:5" x14ac:dyDescent="0.3">
      <c r="C53" s="4">
        <v>51</v>
      </c>
      <c r="D53" s="4">
        <f t="shared" si="0"/>
        <v>90</v>
      </c>
      <c r="E53" s="4">
        <f t="shared" si="1"/>
        <v>2500</v>
      </c>
    </row>
    <row r="54" spans="3:5" x14ac:dyDescent="0.3">
      <c r="C54" s="4">
        <v>52</v>
      </c>
      <c r="D54" s="4">
        <f t="shared" si="0"/>
        <v>91</v>
      </c>
      <c r="E54" s="4">
        <f t="shared" si="1"/>
        <v>2500</v>
      </c>
    </row>
    <row r="55" spans="3:5" x14ac:dyDescent="0.3">
      <c r="C55" s="4">
        <v>53</v>
      </c>
      <c r="D55" s="4">
        <f t="shared" si="0"/>
        <v>92</v>
      </c>
      <c r="E55" s="4">
        <f t="shared" si="1"/>
        <v>2500</v>
      </c>
    </row>
    <row r="56" spans="3:5" x14ac:dyDescent="0.3">
      <c r="C56" s="4">
        <v>54</v>
      </c>
      <c r="D56" s="4">
        <f t="shared" si="0"/>
        <v>93</v>
      </c>
      <c r="E56" s="4">
        <f t="shared" si="1"/>
        <v>2500</v>
      </c>
    </row>
    <row r="57" spans="3:5" x14ac:dyDescent="0.3">
      <c r="C57" s="4">
        <v>55</v>
      </c>
      <c r="D57" s="4">
        <f t="shared" si="0"/>
        <v>94</v>
      </c>
      <c r="E57" s="4">
        <f t="shared" si="1"/>
        <v>2500</v>
      </c>
    </row>
    <row r="58" spans="3:5" x14ac:dyDescent="0.3">
      <c r="C58" s="4">
        <v>56</v>
      </c>
      <c r="D58" s="4">
        <f t="shared" si="0"/>
        <v>95</v>
      </c>
      <c r="E58" s="4">
        <f t="shared" si="1"/>
        <v>2500</v>
      </c>
    </row>
    <row r="59" spans="3:5" x14ac:dyDescent="0.3">
      <c r="C59" s="4">
        <v>57</v>
      </c>
      <c r="D59" s="4">
        <f t="shared" si="0"/>
        <v>96</v>
      </c>
      <c r="E59" s="4">
        <f t="shared" si="1"/>
        <v>2500</v>
      </c>
    </row>
    <row r="60" spans="3:5" x14ac:dyDescent="0.3">
      <c r="C60" s="4">
        <v>58</v>
      </c>
      <c r="D60" s="4">
        <f t="shared" si="0"/>
        <v>97</v>
      </c>
      <c r="E60" s="4">
        <f t="shared" si="1"/>
        <v>2500</v>
      </c>
    </row>
    <row r="61" spans="3:5" x14ac:dyDescent="0.3">
      <c r="C61" s="4">
        <v>59</v>
      </c>
      <c r="D61" s="4">
        <f t="shared" si="0"/>
        <v>98</v>
      </c>
      <c r="E61" s="4">
        <f t="shared" si="1"/>
        <v>2500</v>
      </c>
    </row>
    <row r="62" spans="3:5" x14ac:dyDescent="0.3">
      <c r="C62" s="4">
        <v>60</v>
      </c>
      <c r="D62" s="4">
        <f t="shared" si="0"/>
        <v>99</v>
      </c>
      <c r="E62" s="4">
        <f t="shared" si="1"/>
        <v>2500</v>
      </c>
    </row>
    <row r="63" spans="3:5" x14ac:dyDescent="0.3">
      <c r="C63" s="4">
        <v>61</v>
      </c>
      <c r="D63" s="4">
        <f t="shared" si="0"/>
        <v>100</v>
      </c>
      <c r="E63" s="4">
        <f t="shared" si="1"/>
        <v>2500</v>
      </c>
    </row>
    <row r="64" spans="3:5" x14ac:dyDescent="0.3">
      <c r="C64" s="4">
        <v>62</v>
      </c>
      <c r="D64" s="4">
        <f t="shared" si="0"/>
        <v>101</v>
      </c>
      <c r="E64" s="4">
        <f t="shared" si="1"/>
        <v>2500</v>
      </c>
    </row>
    <row r="65" spans="3:5" x14ac:dyDescent="0.3">
      <c r="C65" s="4">
        <v>63</v>
      </c>
      <c r="D65" s="4">
        <f t="shared" si="0"/>
        <v>102</v>
      </c>
      <c r="E65" s="4">
        <f t="shared" si="1"/>
        <v>2500</v>
      </c>
    </row>
    <row r="66" spans="3:5" x14ac:dyDescent="0.3">
      <c r="C66" s="4">
        <v>64</v>
      </c>
      <c r="D66" s="4">
        <f t="shared" si="0"/>
        <v>103</v>
      </c>
      <c r="E66" s="4">
        <f t="shared" si="1"/>
        <v>2500</v>
      </c>
    </row>
    <row r="67" spans="3:5" x14ac:dyDescent="0.3">
      <c r="C67" s="4">
        <v>65</v>
      </c>
      <c r="D67" s="4">
        <f t="shared" si="0"/>
        <v>104</v>
      </c>
      <c r="E67" s="4">
        <f t="shared" si="1"/>
        <v>2500</v>
      </c>
    </row>
    <row r="68" spans="3:5" x14ac:dyDescent="0.3">
      <c r="C68" s="4">
        <v>66</v>
      </c>
      <c r="D68" s="4">
        <f t="shared" si="0"/>
        <v>105</v>
      </c>
      <c r="E68" s="4">
        <f t="shared" si="1"/>
        <v>2500</v>
      </c>
    </row>
    <row r="69" spans="3:5" x14ac:dyDescent="0.3">
      <c r="C69" s="4">
        <v>67</v>
      </c>
      <c r="D69" s="4">
        <f t="shared" ref="D69:D112" si="2">D68+1</f>
        <v>106</v>
      </c>
      <c r="E69" s="4">
        <f t="shared" ref="E69:E112" si="3">E68</f>
        <v>2500</v>
      </c>
    </row>
    <row r="70" spans="3:5" x14ac:dyDescent="0.3">
      <c r="C70" s="4">
        <v>68</v>
      </c>
      <c r="D70" s="4">
        <f t="shared" si="2"/>
        <v>107</v>
      </c>
      <c r="E70" s="4">
        <f t="shared" si="3"/>
        <v>2500</v>
      </c>
    </row>
    <row r="71" spans="3:5" x14ac:dyDescent="0.3">
      <c r="C71" s="4">
        <v>69</v>
      </c>
      <c r="D71" s="4">
        <f t="shared" si="2"/>
        <v>108</v>
      </c>
      <c r="E71" s="4">
        <f t="shared" si="3"/>
        <v>2500</v>
      </c>
    </row>
    <row r="72" spans="3:5" x14ac:dyDescent="0.3">
      <c r="C72" s="4">
        <v>70</v>
      </c>
      <c r="D72" s="4">
        <f t="shared" si="2"/>
        <v>109</v>
      </c>
      <c r="E72" s="4">
        <f t="shared" si="3"/>
        <v>2500</v>
      </c>
    </row>
    <row r="73" spans="3:5" x14ac:dyDescent="0.3">
      <c r="C73" s="4">
        <v>71</v>
      </c>
      <c r="D73" s="4">
        <f t="shared" si="2"/>
        <v>110</v>
      </c>
      <c r="E73" s="4">
        <f t="shared" si="3"/>
        <v>2500</v>
      </c>
    </row>
    <row r="74" spans="3:5" x14ac:dyDescent="0.3">
      <c r="C74" s="4">
        <v>72</v>
      </c>
      <c r="D74" s="4">
        <f t="shared" si="2"/>
        <v>111</v>
      </c>
      <c r="E74" s="4">
        <f t="shared" si="3"/>
        <v>2500</v>
      </c>
    </row>
    <row r="75" spans="3:5" x14ac:dyDescent="0.3">
      <c r="C75" s="4">
        <v>73</v>
      </c>
      <c r="D75" s="4">
        <f t="shared" si="2"/>
        <v>112</v>
      </c>
      <c r="E75" s="4">
        <f t="shared" si="3"/>
        <v>2500</v>
      </c>
    </row>
    <row r="76" spans="3:5" x14ac:dyDescent="0.3">
      <c r="C76" s="4">
        <v>74</v>
      </c>
      <c r="D76" s="4">
        <f t="shared" si="2"/>
        <v>113</v>
      </c>
      <c r="E76" s="4">
        <f t="shared" si="3"/>
        <v>2500</v>
      </c>
    </row>
    <row r="77" spans="3:5" x14ac:dyDescent="0.3">
      <c r="C77" s="4">
        <v>75</v>
      </c>
      <c r="D77" s="4">
        <f t="shared" si="2"/>
        <v>114</v>
      </c>
      <c r="E77" s="4">
        <f t="shared" si="3"/>
        <v>2500</v>
      </c>
    </row>
    <row r="78" spans="3:5" x14ac:dyDescent="0.3">
      <c r="C78" s="4">
        <v>76</v>
      </c>
      <c r="D78" s="4">
        <f t="shared" si="2"/>
        <v>115</v>
      </c>
      <c r="E78" s="4">
        <f t="shared" si="3"/>
        <v>2500</v>
      </c>
    </row>
    <row r="79" spans="3:5" x14ac:dyDescent="0.3">
      <c r="C79" s="4">
        <v>77</v>
      </c>
      <c r="D79" s="4">
        <f t="shared" si="2"/>
        <v>116</v>
      </c>
      <c r="E79" s="4">
        <f t="shared" si="3"/>
        <v>2500</v>
      </c>
    </row>
    <row r="80" spans="3:5" x14ac:dyDescent="0.3">
      <c r="C80" s="4">
        <v>78</v>
      </c>
      <c r="D80" s="4">
        <f t="shared" si="2"/>
        <v>117</v>
      </c>
      <c r="E80" s="4">
        <f t="shared" si="3"/>
        <v>2500</v>
      </c>
    </row>
    <row r="81" spans="3:5" x14ac:dyDescent="0.3">
      <c r="C81" s="4">
        <v>79</v>
      </c>
      <c r="D81" s="4">
        <f t="shared" si="2"/>
        <v>118</v>
      </c>
      <c r="E81" s="4">
        <f t="shared" si="3"/>
        <v>2500</v>
      </c>
    </row>
    <row r="82" spans="3:5" x14ac:dyDescent="0.3">
      <c r="C82" s="4">
        <v>80</v>
      </c>
      <c r="D82" s="4">
        <f t="shared" si="2"/>
        <v>119</v>
      </c>
      <c r="E82" s="4">
        <f t="shared" si="3"/>
        <v>2500</v>
      </c>
    </row>
    <row r="83" spans="3:5" x14ac:dyDescent="0.3">
      <c r="C83" s="4">
        <v>81</v>
      </c>
      <c r="D83" s="4">
        <f t="shared" si="2"/>
        <v>120</v>
      </c>
      <c r="E83" s="4">
        <f t="shared" si="3"/>
        <v>2500</v>
      </c>
    </row>
    <row r="84" spans="3:5" x14ac:dyDescent="0.3">
      <c r="C84" s="4">
        <v>82</v>
      </c>
      <c r="D84" s="4">
        <f t="shared" si="2"/>
        <v>121</v>
      </c>
      <c r="E84" s="4">
        <f t="shared" si="3"/>
        <v>2500</v>
      </c>
    </row>
    <row r="85" spans="3:5" x14ac:dyDescent="0.3">
      <c r="C85" s="4">
        <v>83</v>
      </c>
      <c r="D85" s="4">
        <f t="shared" si="2"/>
        <v>122</v>
      </c>
      <c r="E85" s="4">
        <f t="shared" si="3"/>
        <v>2500</v>
      </c>
    </row>
    <row r="86" spans="3:5" x14ac:dyDescent="0.3">
      <c r="C86" s="4">
        <v>84</v>
      </c>
      <c r="D86" s="4">
        <f t="shared" si="2"/>
        <v>123</v>
      </c>
      <c r="E86" s="4">
        <f t="shared" si="3"/>
        <v>2500</v>
      </c>
    </row>
    <row r="87" spans="3:5" x14ac:dyDescent="0.3">
      <c r="C87" s="4">
        <v>85</v>
      </c>
      <c r="D87" s="4">
        <f t="shared" si="2"/>
        <v>124</v>
      </c>
      <c r="E87" s="4">
        <f t="shared" si="3"/>
        <v>2500</v>
      </c>
    </row>
    <row r="88" spans="3:5" x14ac:dyDescent="0.3">
      <c r="C88" s="4">
        <v>86</v>
      </c>
      <c r="D88" s="4">
        <f t="shared" si="2"/>
        <v>125</v>
      </c>
      <c r="E88" s="4">
        <f t="shared" si="3"/>
        <v>2500</v>
      </c>
    </row>
    <row r="89" spans="3:5" x14ac:dyDescent="0.3">
      <c r="C89" s="4">
        <v>87</v>
      </c>
      <c r="D89" s="4">
        <f t="shared" si="2"/>
        <v>126</v>
      </c>
      <c r="E89" s="4">
        <f t="shared" si="3"/>
        <v>2500</v>
      </c>
    </row>
    <row r="90" spans="3:5" x14ac:dyDescent="0.3">
      <c r="C90" s="4">
        <v>88</v>
      </c>
      <c r="D90" s="4">
        <f t="shared" si="2"/>
        <v>127</v>
      </c>
      <c r="E90" s="4">
        <f t="shared" si="3"/>
        <v>2500</v>
      </c>
    </row>
    <row r="91" spans="3:5" x14ac:dyDescent="0.3">
      <c r="C91" s="4">
        <v>89</v>
      </c>
      <c r="D91" s="4">
        <f t="shared" si="2"/>
        <v>128</v>
      </c>
      <c r="E91" s="4">
        <f t="shared" si="3"/>
        <v>2500</v>
      </c>
    </row>
    <row r="92" spans="3:5" x14ac:dyDescent="0.3">
      <c r="C92" s="4">
        <v>90</v>
      </c>
      <c r="D92" s="4">
        <f t="shared" si="2"/>
        <v>129</v>
      </c>
      <c r="E92" s="4">
        <f t="shared" si="3"/>
        <v>2500</v>
      </c>
    </row>
    <row r="93" spans="3:5" x14ac:dyDescent="0.3">
      <c r="C93" s="4">
        <v>91</v>
      </c>
      <c r="D93" s="4">
        <f t="shared" si="2"/>
        <v>130</v>
      </c>
      <c r="E93" s="4">
        <f t="shared" si="3"/>
        <v>2500</v>
      </c>
    </row>
    <row r="94" spans="3:5" x14ac:dyDescent="0.3">
      <c r="C94" s="4">
        <v>92</v>
      </c>
      <c r="D94" s="4">
        <f t="shared" si="2"/>
        <v>131</v>
      </c>
      <c r="E94" s="4">
        <f t="shared" si="3"/>
        <v>2500</v>
      </c>
    </row>
    <row r="95" spans="3:5" x14ac:dyDescent="0.3">
      <c r="C95" s="4">
        <v>93</v>
      </c>
      <c r="D95" s="4">
        <f t="shared" si="2"/>
        <v>132</v>
      </c>
      <c r="E95" s="4">
        <f t="shared" si="3"/>
        <v>2500</v>
      </c>
    </row>
    <row r="96" spans="3:5" x14ac:dyDescent="0.3">
      <c r="C96" s="4">
        <v>94</v>
      </c>
      <c r="D96" s="4">
        <f t="shared" si="2"/>
        <v>133</v>
      </c>
      <c r="E96" s="4">
        <f t="shared" si="3"/>
        <v>2500</v>
      </c>
    </row>
    <row r="97" spans="3:5" x14ac:dyDescent="0.3">
      <c r="C97" s="4">
        <v>95</v>
      </c>
      <c r="D97" s="4">
        <f t="shared" si="2"/>
        <v>134</v>
      </c>
      <c r="E97" s="4">
        <f t="shared" si="3"/>
        <v>2500</v>
      </c>
    </row>
    <row r="98" spans="3:5" x14ac:dyDescent="0.3">
      <c r="C98" s="4">
        <v>96</v>
      </c>
      <c r="D98" s="4">
        <f t="shared" si="2"/>
        <v>135</v>
      </c>
      <c r="E98" s="4">
        <f t="shared" si="3"/>
        <v>2500</v>
      </c>
    </row>
    <row r="99" spans="3:5" x14ac:dyDescent="0.3">
      <c r="C99" s="4">
        <v>97</v>
      </c>
      <c r="D99" s="4">
        <f t="shared" si="2"/>
        <v>136</v>
      </c>
      <c r="E99" s="4">
        <f t="shared" si="3"/>
        <v>2500</v>
      </c>
    </row>
    <row r="100" spans="3:5" x14ac:dyDescent="0.3">
      <c r="C100" s="4">
        <v>98</v>
      </c>
      <c r="D100" s="4">
        <f t="shared" si="2"/>
        <v>137</v>
      </c>
      <c r="E100" s="4">
        <f t="shared" si="3"/>
        <v>2500</v>
      </c>
    </row>
    <row r="101" spans="3:5" x14ac:dyDescent="0.3">
      <c r="C101" s="4">
        <v>99</v>
      </c>
      <c r="D101" s="4">
        <f t="shared" si="2"/>
        <v>138</v>
      </c>
      <c r="E101" s="4">
        <f t="shared" si="3"/>
        <v>2500</v>
      </c>
    </row>
    <row r="102" spans="3:5" x14ac:dyDescent="0.3">
      <c r="C102" s="4">
        <v>100</v>
      </c>
      <c r="D102" s="4">
        <f t="shared" si="2"/>
        <v>139</v>
      </c>
      <c r="E102" s="4">
        <f t="shared" si="3"/>
        <v>2500</v>
      </c>
    </row>
    <row r="103" spans="3:5" x14ac:dyDescent="0.3">
      <c r="C103" s="4">
        <v>101</v>
      </c>
      <c r="D103" s="4">
        <f t="shared" si="2"/>
        <v>140</v>
      </c>
      <c r="E103" s="4">
        <f t="shared" si="3"/>
        <v>2500</v>
      </c>
    </row>
    <row r="104" spans="3:5" x14ac:dyDescent="0.3">
      <c r="C104" s="4">
        <v>102</v>
      </c>
      <c r="D104" s="4">
        <f t="shared" si="2"/>
        <v>141</v>
      </c>
      <c r="E104" s="4">
        <f t="shared" si="3"/>
        <v>2500</v>
      </c>
    </row>
    <row r="105" spans="3:5" x14ac:dyDescent="0.3">
      <c r="C105" s="4">
        <v>103</v>
      </c>
      <c r="D105" s="4">
        <f t="shared" si="2"/>
        <v>142</v>
      </c>
      <c r="E105" s="4">
        <f t="shared" si="3"/>
        <v>2500</v>
      </c>
    </row>
    <row r="106" spans="3:5" x14ac:dyDescent="0.3">
      <c r="C106" s="4">
        <v>104</v>
      </c>
      <c r="D106" s="4">
        <f t="shared" si="2"/>
        <v>143</v>
      </c>
      <c r="E106" s="4">
        <f t="shared" si="3"/>
        <v>2500</v>
      </c>
    </row>
    <row r="107" spans="3:5" x14ac:dyDescent="0.3">
      <c r="C107" s="4">
        <v>105</v>
      </c>
      <c r="D107" s="4">
        <f t="shared" si="2"/>
        <v>144</v>
      </c>
      <c r="E107" s="4">
        <f t="shared" si="3"/>
        <v>2500</v>
      </c>
    </row>
    <row r="108" spans="3:5" x14ac:dyDescent="0.3">
      <c r="C108" s="4">
        <v>106</v>
      </c>
      <c r="D108" s="4">
        <f t="shared" si="2"/>
        <v>145</v>
      </c>
      <c r="E108" s="4">
        <f t="shared" si="3"/>
        <v>2500</v>
      </c>
    </row>
    <row r="109" spans="3:5" x14ac:dyDescent="0.3">
      <c r="C109" s="4">
        <v>107</v>
      </c>
      <c r="D109" s="4">
        <f t="shared" si="2"/>
        <v>146</v>
      </c>
      <c r="E109" s="4">
        <f t="shared" si="3"/>
        <v>2500</v>
      </c>
    </row>
    <row r="110" spans="3:5" x14ac:dyDescent="0.3">
      <c r="C110" s="4">
        <v>108</v>
      </c>
      <c r="D110" s="4">
        <f t="shared" si="2"/>
        <v>147</v>
      </c>
      <c r="E110" s="4">
        <f t="shared" si="3"/>
        <v>2500</v>
      </c>
    </row>
    <row r="111" spans="3:5" x14ac:dyDescent="0.3">
      <c r="C111" s="4">
        <v>109</v>
      </c>
      <c r="D111" s="4">
        <f t="shared" si="2"/>
        <v>148</v>
      </c>
      <c r="E111" s="4">
        <f t="shared" si="3"/>
        <v>2500</v>
      </c>
    </row>
    <row r="112" spans="3:5" x14ac:dyDescent="0.3">
      <c r="C112" s="4">
        <v>110</v>
      </c>
      <c r="D112" s="4">
        <f t="shared" si="2"/>
        <v>149</v>
      </c>
      <c r="E112" s="4">
        <f t="shared" si="3"/>
        <v>2500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83"/>
  <sheetViews>
    <sheetView workbookViewId="0">
      <selection activeCell="I8" sqref="I8"/>
    </sheetView>
  </sheetViews>
  <sheetFormatPr defaultColWidth="11.19921875" defaultRowHeight="15.6" x14ac:dyDescent="0.3"/>
  <cols>
    <col min="2" max="9" width="10.796875" style="4"/>
    <col min="13" max="17" width="0" hidden="1" customWidth="1"/>
  </cols>
  <sheetData>
    <row r="2" spans="2:17" x14ac:dyDescent="0.3">
      <c r="C2" s="7" t="s">
        <v>30</v>
      </c>
      <c r="D2" s="7"/>
      <c r="E2" s="7" t="s">
        <v>31</v>
      </c>
      <c r="F2" s="7"/>
      <c r="H2" s="7" t="s">
        <v>41</v>
      </c>
      <c r="I2" s="7"/>
    </row>
    <row r="3" spans="2:17" x14ac:dyDescent="0.3">
      <c r="B3" s="4" t="s">
        <v>1</v>
      </c>
      <c r="C3" s="4" t="s">
        <v>32</v>
      </c>
      <c r="D3" s="4" t="s">
        <v>33</v>
      </c>
      <c r="E3" s="4" t="s">
        <v>32</v>
      </c>
      <c r="F3" s="4" t="s">
        <v>33</v>
      </c>
      <c r="H3" s="4" t="s">
        <v>34</v>
      </c>
      <c r="I3" s="4">
        <v>2</v>
      </c>
      <c r="M3" t="s">
        <v>46</v>
      </c>
      <c r="N3">
        <v>500</v>
      </c>
      <c r="O3">
        <v>700</v>
      </c>
      <c r="P3">
        <v>400</v>
      </c>
      <c r="Q3">
        <v>600</v>
      </c>
    </row>
    <row r="4" spans="2:17" x14ac:dyDescent="0.3">
      <c r="B4" s="4">
        <v>20</v>
      </c>
      <c r="C4" s="4">
        <f>ROUND(N4,3)</f>
        <v>0.125</v>
      </c>
      <c r="D4" s="4">
        <f t="shared" ref="D4:F4" si="0">ROUND(O4,3)</f>
        <v>0.17499999999999999</v>
      </c>
      <c r="E4" s="4">
        <f t="shared" si="0"/>
        <v>0.1</v>
      </c>
      <c r="F4" s="4">
        <f t="shared" si="0"/>
        <v>0.15</v>
      </c>
      <c r="H4" s="4" t="s">
        <v>35</v>
      </c>
      <c r="I4" s="4">
        <v>3</v>
      </c>
      <c r="M4">
        <v>2.4963902839858498E-4</v>
      </c>
      <c r="N4">
        <f>$M4*N$3</f>
        <v>0.12481951419929249</v>
      </c>
      <c r="O4">
        <f t="shared" ref="O4:Q19" si="1">$M4*O$3</f>
        <v>0.17474731987900949</v>
      </c>
      <c r="P4">
        <f t="shared" si="1"/>
        <v>9.9855611359433993E-2</v>
      </c>
      <c r="Q4">
        <f t="shared" si="1"/>
        <v>0.14978341703915099</v>
      </c>
    </row>
    <row r="5" spans="2:17" x14ac:dyDescent="0.3">
      <c r="B5" s="4">
        <v>21</v>
      </c>
      <c r="C5" s="4">
        <f t="shared" ref="C5:C68" si="2">ROUND(N5,3)</f>
        <v>0.127</v>
      </c>
      <c r="D5" s="4">
        <f t="shared" ref="D5:D68" si="3">ROUND(O5,3)</f>
        <v>0.17699999999999999</v>
      </c>
      <c r="E5" s="4">
        <f t="shared" ref="E5:E68" si="4">ROUND(P5,3)</f>
        <v>0.10100000000000001</v>
      </c>
      <c r="F5" s="4">
        <f t="shared" ref="F5:F68" si="5">ROUND(Q5,3)</f>
        <v>0.152</v>
      </c>
      <c r="H5" s="4" t="s">
        <v>36</v>
      </c>
      <c r="I5" s="4">
        <v>4</v>
      </c>
      <c r="M5">
        <v>2.5331720716703643E-4</v>
      </c>
      <c r="N5">
        <f t="shared" ref="N5:Q36" si="6">$M5*N$3</f>
        <v>0.12665860358351821</v>
      </c>
      <c r="O5">
        <f t="shared" si="1"/>
        <v>0.1773220450169255</v>
      </c>
      <c r="P5">
        <f t="shared" si="1"/>
        <v>0.10132688286681457</v>
      </c>
      <c r="Q5">
        <f t="shared" si="1"/>
        <v>0.15199032430022186</v>
      </c>
    </row>
    <row r="6" spans="2:17" x14ac:dyDescent="0.3">
      <c r="B6" s="4">
        <v>22</v>
      </c>
      <c r="C6" s="4">
        <f t="shared" si="2"/>
        <v>0.129</v>
      </c>
      <c r="D6" s="4">
        <f t="shared" si="3"/>
        <v>0.18</v>
      </c>
      <c r="E6" s="4">
        <f t="shared" si="4"/>
        <v>0.10299999999999999</v>
      </c>
      <c r="F6" s="4">
        <f t="shared" si="5"/>
        <v>0.154</v>
      </c>
      <c r="H6" s="4" t="s">
        <v>37</v>
      </c>
      <c r="I6" s="4">
        <v>5</v>
      </c>
      <c r="M6">
        <v>2.5745146394928753E-4</v>
      </c>
      <c r="N6">
        <f t="shared" si="6"/>
        <v>0.12872573197464376</v>
      </c>
      <c r="O6">
        <f t="shared" si="1"/>
        <v>0.18021602476450127</v>
      </c>
      <c r="P6">
        <f t="shared" si="1"/>
        <v>0.10298058557971501</v>
      </c>
      <c r="Q6">
        <f t="shared" si="1"/>
        <v>0.15447087836957252</v>
      </c>
    </row>
    <row r="7" spans="2:17" x14ac:dyDescent="0.3">
      <c r="B7" s="4">
        <v>23</v>
      </c>
      <c r="C7" s="4">
        <f t="shared" si="2"/>
        <v>0.13100000000000001</v>
      </c>
      <c r="D7" s="4">
        <f t="shared" si="3"/>
        <v>0.183</v>
      </c>
      <c r="E7" s="4">
        <f t="shared" si="4"/>
        <v>0.105</v>
      </c>
      <c r="F7" s="4">
        <f t="shared" si="5"/>
        <v>0.157</v>
      </c>
      <c r="M7">
        <v>2.6209834816470767E-4</v>
      </c>
      <c r="N7">
        <f t="shared" si="6"/>
        <v>0.13104917408235384</v>
      </c>
      <c r="O7">
        <f t="shared" si="1"/>
        <v>0.18346884371529537</v>
      </c>
      <c r="P7">
        <f t="shared" si="1"/>
        <v>0.10483933926588307</v>
      </c>
      <c r="Q7">
        <f t="shared" si="1"/>
        <v>0.1572590088988246</v>
      </c>
    </row>
    <row r="8" spans="2:17" x14ac:dyDescent="0.3">
      <c r="B8" s="4">
        <v>24</v>
      </c>
      <c r="C8" s="4">
        <f t="shared" si="2"/>
        <v>0.13400000000000001</v>
      </c>
      <c r="D8" s="4">
        <f t="shared" si="3"/>
        <v>0.187</v>
      </c>
      <c r="E8" s="4">
        <f t="shared" si="4"/>
        <v>0.107</v>
      </c>
      <c r="F8" s="4">
        <f t="shared" si="5"/>
        <v>0.16</v>
      </c>
      <c r="H8" s="4" t="s">
        <v>11</v>
      </c>
      <c r="I8" s="4" t="str">
        <f>CONCATENATE(Inputs!C4,Inputs!C5)</f>
        <v>FNS</v>
      </c>
      <c r="M8">
        <v>2.6732142024032957E-4</v>
      </c>
      <c r="N8">
        <f t="shared" si="6"/>
        <v>0.13366071012016478</v>
      </c>
      <c r="O8">
        <f t="shared" si="1"/>
        <v>0.1871249941682307</v>
      </c>
      <c r="P8">
        <f t="shared" si="1"/>
        <v>0.10692856809613183</v>
      </c>
      <c r="Q8">
        <f t="shared" si="1"/>
        <v>0.16039285214419774</v>
      </c>
    </row>
    <row r="9" spans="2:17" x14ac:dyDescent="0.3">
      <c r="B9" s="4">
        <v>25</v>
      </c>
      <c r="C9" s="4">
        <f t="shared" si="2"/>
        <v>0.13700000000000001</v>
      </c>
      <c r="D9" s="4">
        <f t="shared" si="3"/>
        <v>0.191</v>
      </c>
      <c r="E9" s="4">
        <f t="shared" si="4"/>
        <v>0.109</v>
      </c>
      <c r="F9" s="4">
        <f t="shared" si="5"/>
        <v>0.16400000000000001</v>
      </c>
      <c r="H9" s="4" t="s">
        <v>39</v>
      </c>
      <c r="I9" s="4">
        <f>VLOOKUP(rateclass,ratecodes,2,FALSE)</f>
        <v>4</v>
      </c>
      <c r="M9">
        <v>2.731921206804433E-4</v>
      </c>
      <c r="N9">
        <f t="shared" si="6"/>
        <v>0.13659606034022165</v>
      </c>
      <c r="O9">
        <f t="shared" si="1"/>
        <v>0.19123448447631031</v>
      </c>
      <c r="P9">
        <f t="shared" si="1"/>
        <v>0.10927684827217732</v>
      </c>
      <c r="Q9">
        <f t="shared" si="1"/>
        <v>0.16391527240826598</v>
      </c>
    </row>
    <row r="10" spans="2:17" x14ac:dyDescent="0.3">
      <c r="B10" s="4">
        <v>26</v>
      </c>
      <c r="C10" s="4">
        <f t="shared" si="2"/>
        <v>0.14000000000000001</v>
      </c>
      <c r="D10" s="4">
        <f t="shared" si="3"/>
        <v>0.19600000000000001</v>
      </c>
      <c r="E10" s="4">
        <f t="shared" si="4"/>
        <v>0.112</v>
      </c>
      <c r="F10" s="4">
        <f t="shared" si="5"/>
        <v>0.16800000000000001</v>
      </c>
      <c r="M10">
        <v>2.7979074682349392E-4</v>
      </c>
      <c r="N10">
        <f t="shared" si="6"/>
        <v>0.13989537341174696</v>
      </c>
      <c r="O10">
        <f t="shared" si="1"/>
        <v>0.19585352277644574</v>
      </c>
      <c r="P10">
        <f t="shared" si="1"/>
        <v>0.11191629872939757</v>
      </c>
      <c r="Q10">
        <f t="shared" si="1"/>
        <v>0.16787444809409635</v>
      </c>
    </row>
    <row r="11" spans="2:17" x14ac:dyDescent="0.3">
      <c r="B11" s="4">
        <v>27</v>
      </c>
      <c r="C11" s="4">
        <f t="shared" si="2"/>
        <v>0.14399999999999999</v>
      </c>
      <c r="D11" s="4">
        <f t="shared" si="3"/>
        <v>0.20100000000000001</v>
      </c>
      <c r="E11" s="4">
        <f t="shared" si="4"/>
        <v>0.115</v>
      </c>
      <c r="F11" s="4">
        <f t="shared" si="5"/>
        <v>0.17199999999999999</v>
      </c>
      <c r="M11">
        <v>2.872075506186178E-4</v>
      </c>
      <c r="N11">
        <f t="shared" si="6"/>
        <v>0.1436037753093089</v>
      </c>
      <c r="O11">
        <f t="shared" si="1"/>
        <v>0.20104528543303246</v>
      </c>
      <c r="P11">
        <f t="shared" si="1"/>
        <v>0.11488302024744712</v>
      </c>
      <c r="Q11">
        <f t="shared" si="1"/>
        <v>0.17232453037117068</v>
      </c>
    </row>
    <row r="12" spans="2:17" x14ac:dyDescent="0.3">
      <c r="B12" s="4">
        <v>28</v>
      </c>
      <c r="C12" s="4">
        <f t="shared" si="2"/>
        <v>0.14799999999999999</v>
      </c>
      <c r="D12" s="4">
        <f t="shared" si="3"/>
        <v>0.20699999999999999</v>
      </c>
      <c r="E12" s="4">
        <f t="shared" si="4"/>
        <v>0.11799999999999999</v>
      </c>
      <c r="F12" s="4">
        <f t="shared" si="5"/>
        <v>0.17699999999999999</v>
      </c>
      <c r="M12">
        <v>2.9554397240250108E-4</v>
      </c>
      <c r="N12">
        <f t="shared" si="6"/>
        <v>0.14777198620125054</v>
      </c>
      <c r="O12">
        <f t="shared" si="1"/>
        <v>0.20688078068175075</v>
      </c>
      <c r="P12">
        <f t="shared" si="1"/>
        <v>0.11821758896100043</v>
      </c>
      <c r="Q12">
        <f t="shared" si="1"/>
        <v>0.17732638344150065</v>
      </c>
    </row>
    <row r="13" spans="2:17" x14ac:dyDescent="0.3">
      <c r="B13" s="4">
        <v>29</v>
      </c>
      <c r="C13" s="4">
        <f t="shared" si="2"/>
        <v>0.152</v>
      </c>
      <c r="D13" s="4">
        <f t="shared" si="3"/>
        <v>0.21299999999999999</v>
      </c>
      <c r="E13" s="4">
        <f t="shared" si="4"/>
        <v>0.122</v>
      </c>
      <c r="F13" s="4">
        <f t="shared" si="5"/>
        <v>0.183</v>
      </c>
      <c r="M13">
        <v>3.0491402750731922E-4</v>
      </c>
      <c r="N13">
        <f t="shared" si="6"/>
        <v>0.15245701375365961</v>
      </c>
      <c r="O13">
        <f t="shared" si="1"/>
        <v>0.21343981925512345</v>
      </c>
      <c r="P13">
        <f t="shared" si="1"/>
        <v>0.12196561100292769</v>
      </c>
      <c r="Q13">
        <f t="shared" si="1"/>
        <v>0.18294841650439153</v>
      </c>
    </row>
    <row r="14" spans="2:17" x14ac:dyDescent="0.3">
      <c r="B14" s="4">
        <v>30</v>
      </c>
      <c r="C14" s="4">
        <f t="shared" si="2"/>
        <v>0.158</v>
      </c>
      <c r="D14" s="4">
        <f t="shared" si="3"/>
        <v>0.221</v>
      </c>
      <c r="E14" s="4">
        <f t="shared" si="4"/>
        <v>0.126</v>
      </c>
      <c r="F14" s="4">
        <f t="shared" si="5"/>
        <v>0.189</v>
      </c>
      <c r="M14">
        <v>3.1544586461096369E-4</v>
      </c>
      <c r="N14">
        <f t="shared" si="6"/>
        <v>0.15772293230548184</v>
      </c>
      <c r="O14">
        <f t="shared" si="1"/>
        <v>0.22081210522767458</v>
      </c>
      <c r="P14">
        <f t="shared" si="1"/>
        <v>0.12617834584438548</v>
      </c>
      <c r="Q14">
        <f t="shared" si="1"/>
        <v>0.18926751876657821</v>
      </c>
    </row>
    <row r="15" spans="2:17" x14ac:dyDescent="0.3">
      <c r="B15" s="4">
        <v>31</v>
      </c>
      <c r="C15" s="4">
        <f t="shared" si="2"/>
        <v>0.16400000000000001</v>
      </c>
      <c r="D15" s="4">
        <f t="shared" si="3"/>
        <v>0.22900000000000001</v>
      </c>
      <c r="E15" s="4">
        <f t="shared" si="4"/>
        <v>0.13100000000000001</v>
      </c>
      <c r="F15" s="4">
        <f t="shared" si="5"/>
        <v>0.19600000000000001</v>
      </c>
      <c r="M15">
        <v>3.2728351707156378E-4</v>
      </c>
      <c r="N15">
        <f t="shared" si="6"/>
        <v>0.16364175853578189</v>
      </c>
      <c r="O15">
        <f t="shared" si="1"/>
        <v>0.22909846195009465</v>
      </c>
      <c r="P15">
        <f t="shared" si="1"/>
        <v>0.13091340682862551</v>
      </c>
      <c r="Q15">
        <f t="shared" si="1"/>
        <v>0.19637011024293827</v>
      </c>
    </row>
    <row r="16" spans="2:17" x14ac:dyDescent="0.3">
      <c r="B16" s="4">
        <v>32</v>
      </c>
      <c r="C16" s="4">
        <f t="shared" si="2"/>
        <v>0.17</v>
      </c>
      <c r="D16" s="4">
        <f t="shared" si="3"/>
        <v>0.23799999999999999</v>
      </c>
      <c r="E16" s="4">
        <f t="shared" si="4"/>
        <v>0.13600000000000001</v>
      </c>
      <c r="F16" s="4">
        <f t="shared" si="5"/>
        <v>0.20399999999999999</v>
      </c>
      <c r="M16">
        <v>3.4058887111321212E-4</v>
      </c>
      <c r="N16">
        <f t="shared" si="6"/>
        <v>0.17029443555660606</v>
      </c>
      <c r="O16">
        <f t="shared" si="1"/>
        <v>0.23841220977924849</v>
      </c>
      <c r="P16">
        <f t="shared" si="1"/>
        <v>0.13623554844528485</v>
      </c>
      <c r="Q16">
        <f t="shared" si="1"/>
        <v>0.20435332266792727</v>
      </c>
    </row>
    <row r="17" spans="2:17" x14ac:dyDescent="0.3">
      <c r="B17" s="4">
        <v>33</v>
      </c>
      <c r="C17" s="4">
        <f t="shared" si="2"/>
        <v>0.17799999999999999</v>
      </c>
      <c r="D17" s="4">
        <f t="shared" si="3"/>
        <v>0.249</v>
      </c>
      <c r="E17" s="4">
        <f t="shared" si="4"/>
        <v>0.14199999999999999</v>
      </c>
      <c r="F17" s="4">
        <f t="shared" si="5"/>
        <v>0.21299999999999999</v>
      </c>
      <c r="M17">
        <v>3.5554387766534301E-4</v>
      </c>
      <c r="N17">
        <f t="shared" si="6"/>
        <v>0.17777193883267151</v>
      </c>
      <c r="O17">
        <f t="shared" si="1"/>
        <v>0.24888071436574011</v>
      </c>
      <c r="P17">
        <f t="shared" si="1"/>
        <v>0.1422175510661372</v>
      </c>
      <c r="Q17">
        <f t="shared" si="1"/>
        <v>0.21332632659920581</v>
      </c>
    </row>
    <row r="18" spans="2:17" x14ac:dyDescent="0.3">
      <c r="B18" s="4">
        <v>34</v>
      </c>
      <c r="C18" s="4">
        <f t="shared" si="2"/>
        <v>0.186</v>
      </c>
      <c r="D18" s="4">
        <f t="shared" si="3"/>
        <v>0.26100000000000001</v>
      </c>
      <c r="E18" s="4">
        <f t="shared" si="4"/>
        <v>0.14899999999999999</v>
      </c>
      <c r="F18" s="4">
        <f t="shared" si="5"/>
        <v>0.223</v>
      </c>
      <c r="M18">
        <v>3.7235303796812058E-4</v>
      </c>
      <c r="N18">
        <f t="shared" si="6"/>
        <v>0.18617651898406029</v>
      </c>
      <c r="O18">
        <f t="shared" si="1"/>
        <v>0.26064712657768441</v>
      </c>
      <c r="P18">
        <f t="shared" si="1"/>
        <v>0.14894121518724823</v>
      </c>
      <c r="Q18">
        <f t="shared" si="1"/>
        <v>0.22341182278087235</v>
      </c>
    </row>
    <row r="19" spans="2:17" x14ac:dyDescent="0.3">
      <c r="B19" s="4">
        <v>35</v>
      </c>
      <c r="C19" s="4">
        <f t="shared" si="2"/>
        <v>0.19600000000000001</v>
      </c>
      <c r="D19" s="4">
        <f t="shared" si="3"/>
        <v>0.27400000000000002</v>
      </c>
      <c r="E19" s="4">
        <f t="shared" si="4"/>
        <v>0.156</v>
      </c>
      <c r="F19" s="4">
        <f t="shared" si="5"/>
        <v>0.23499999999999999</v>
      </c>
      <c r="M19">
        <v>3.9124619675490191E-4</v>
      </c>
      <c r="N19">
        <f t="shared" si="6"/>
        <v>0.19562309837745095</v>
      </c>
      <c r="O19">
        <f t="shared" si="1"/>
        <v>0.27387233772843134</v>
      </c>
      <c r="P19">
        <f t="shared" si="1"/>
        <v>0.15649847870196076</v>
      </c>
      <c r="Q19">
        <f t="shared" si="1"/>
        <v>0.23474771805294115</v>
      </c>
    </row>
    <row r="20" spans="2:17" x14ac:dyDescent="0.3">
      <c r="B20" s="4">
        <v>36</v>
      </c>
      <c r="C20" s="4">
        <f t="shared" si="2"/>
        <v>0.20599999999999999</v>
      </c>
      <c r="D20" s="4">
        <f t="shared" si="3"/>
        <v>0.28899999999999998</v>
      </c>
      <c r="E20" s="4">
        <f t="shared" si="4"/>
        <v>0.16500000000000001</v>
      </c>
      <c r="F20" s="4">
        <f t="shared" si="5"/>
        <v>0.247</v>
      </c>
      <c r="M20">
        <v>4.1248168098406701E-4</v>
      </c>
      <c r="N20">
        <f t="shared" si="6"/>
        <v>0.20624084049203351</v>
      </c>
      <c r="O20">
        <f t="shared" si="6"/>
        <v>0.28873717668884691</v>
      </c>
      <c r="P20">
        <f t="shared" si="6"/>
        <v>0.1649926723936268</v>
      </c>
      <c r="Q20">
        <f t="shared" si="6"/>
        <v>0.24748900859044021</v>
      </c>
    </row>
    <row r="21" spans="2:17" x14ac:dyDescent="0.3">
      <c r="B21" s="4">
        <v>37</v>
      </c>
      <c r="C21" s="4">
        <f t="shared" si="2"/>
        <v>0.218</v>
      </c>
      <c r="D21" s="4">
        <f t="shared" si="3"/>
        <v>0.30499999999999999</v>
      </c>
      <c r="E21" s="4">
        <f t="shared" si="4"/>
        <v>0.17499999999999999</v>
      </c>
      <c r="F21" s="4">
        <f t="shared" si="5"/>
        <v>0.26200000000000001</v>
      </c>
      <c r="M21">
        <v>4.3634982675888612E-4</v>
      </c>
      <c r="N21">
        <f t="shared" si="6"/>
        <v>0.21817491337944306</v>
      </c>
      <c r="O21">
        <f t="shared" si="6"/>
        <v>0.30544487873122028</v>
      </c>
      <c r="P21">
        <f t="shared" si="6"/>
        <v>0.17453993070355445</v>
      </c>
      <c r="Q21">
        <f t="shared" si="6"/>
        <v>0.26180989605533167</v>
      </c>
    </row>
    <row r="22" spans="2:17" x14ac:dyDescent="0.3">
      <c r="B22" s="4">
        <v>38</v>
      </c>
      <c r="C22" s="4">
        <f t="shared" si="2"/>
        <v>0.23200000000000001</v>
      </c>
      <c r="D22" s="4">
        <f t="shared" si="3"/>
        <v>0.32400000000000001</v>
      </c>
      <c r="E22" s="4">
        <f t="shared" si="4"/>
        <v>0.185</v>
      </c>
      <c r="F22" s="4">
        <f t="shared" si="5"/>
        <v>0.27800000000000002</v>
      </c>
      <c r="M22">
        <v>4.6317694229958128E-4</v>
      </c>
      <c r="N22">
        <f t="shared" si="6"/>
        <v>0.23158847114979064</v>
      </c>
      <c r="O22">
        <f t="shared" si="6"/>
        <v>0.3242238596097069</v>
      </c>
      <c r="P22">
        <f t="shared" si="6"/>
        <v>0.18527077691983251</v>
      </c>
      <c r="Q22">
        <f t="shared" si="6"/>
        <v>0.27790616537974877</v>
      </c>
    </row>
    <row r="23" spans="2:17" x14ac:dyDescent="0.3">
      <c r="B23" s="4">
        <v>39</v>
      </c>
      <c r="C23" s="4">
        <f t="shared" si="2"/>
        <v>0.247</v>
      </c>
      <c r="D23" s="4">
        <f t="shared" si="3"/>
        <v>0.34499999999999997</v>
      </c>
      <c r="E23" s="4">
        <f t="shared" si="4"/>
        <v>0.19700000000000001</v>
      </c>
      <c r="F23" s="4">
        <f t="shared" si="5"/>
        <v>0.29599999999999999</v>
      </c>
      <c r="M23">
        <v>4.9332976070315393E-4</v>
      </c>
      <c r="N23">
        <f t="shared" si="6"/>
        <v>0.24666488035157697</v>
      </c>
      <c r="O23">
        <f t="shared" si="6"/>
        <v>0.34533083249220775</v>
      </c>
      <c r="P23">
        <f t="shared" si="6"/>
        <v>0.19733190428126157</v>
      </c>
      <c r="Q23">
        <f t="shared" si="6"/>
        <v>0.29599785642189236</v>
      </c>
    </row>
    <row r="24" spans="2:17" x14ac:dyDescent="0.3">
      <c r="B24" s="4">
        <v>40</v>
      </c>
      <c r="C24" s="4">
        <f t="shared" si="2"/>
        <v>0.26400000000000001</v>
      </c>
      <c r="D24" s="4">
        <f t="shared" si="3"/>
        <v>0.36899999999999999</v>
      </c>
      <c r="E24" s="4">
        <f t="shared" si="4"/>
        <v>0.21099999999999999</v>
      </c>
      <c r="F24" s="4">
        <f t="shared" si="5"/>
        <v>0.316</v>
      </c>
      <c r="M24">
        <v>5.2722044279496227E-4</v>
      </c>
      <c r="N24">
        <f t="shared" si="6"/>
        <v>0.26361022139748114</v>
      </c>
      <c r="O24">
        <f t="shared" si="6"/>
        <v>0.36905430995647359</v>
      </c>
      <c r="P24">
        <f t="shared" si="6"/>
        <v>0.21088817711798491</v>
      </c>
      <c r="Q24">
        <f t="shared" si="6"/>
        <v>0.31633226567697736</v>
      </c>
    </row>
    <row r="25" spans="2:17" x14ac:dyDescent="0.3">
      <c r="B25" s="4">
        <v>41</v>
      </c>
      <c r="C25" s="4">
        <f t="shared" si="2"/>
        <v>0.28299999999999997</v>
      </c>
      <c r="D25" s="4">
        <f t="shared" si="3"/>
        <v>0.39600000000000002</v>
      </c>
      <c r="E25" s="4">
        <f t="shared" si="4"/>
        <v>0.22600000000000001</v>
      </c>
      <c r="F25" s="4">
        <f t="shared" si="5"/>
        <v>0.33900000000000002</v>
      </c>
      <c r="M25">
        <v>5.653121977472475E-4</v>
      </c>
      <c r="N25">
        <f t="shared" si="6"/>
        <v>0.28265609887362375</v>
      </c>
      <c r="O25">
        <f t="shared" si="6"/>
        <v>0.39571853842307325</v>
      </c>
      <c r="P25">
        <f t="shared" si="6"/>
        <v>0.226124879098899</v>
      </c>
      <c r="Q25">
        <f t="shared" si="6"/>
        <v>0.3391873186483485</v>
      </c>
    </row>
    <row r="26" spans="2:17" x14ac:dyDescent="0.3">
      <c r="B26" s="4">
        <v>42</v>
      </c>
      <c r="C26" s="4">
        <f t="shared" si="2"/>
        <v>0.30399999999999999</v>
      </c>
      <c r="D26" s="4">
        <f t="shared" si="3"/>
        <v>0.42599999999999999</v>
      </c>
      <c r="E26" s="4">
        <f t="shared" si="4"/>
        <v>0.24299999999999999</v>
      </c>
      <c r="F26" s="4">
        <f t="shared" si="5"/>
        <v>0.36499999999999999</v>
      </c>
      <c r="M26">
        <v>6.0812559738310235E-4</v>
      </c>
      <c r="N26">
        <f t="shared" si="6"/>
        <v>0.30406279869155117</v>
      </c>
      <c r="O26">
        <f t="shared" si="6"/>
        <v>0.42568791816817164</v>
      </c>
      <c r="P26">
        <f t="shared" si="6"/>
        <v>0.24325023895324094</v>
      </c>
      <c r="Q26">
        <f t="shared" si="6"/>
        <v>0.36487535842986141</v>
      </c>
    </row>
    <row r="27" spans="2:17" x14ac:dyDescent="0.3">
      <c r="B27" s="4">
        <v>43</v>
      </c>
      <c r="C27" s="4">
        <f t="shared" si="2"/>
        <v>0.32800000000000001</v>
      </c>
      <c r="D27" s="4">
        <f t="shared" si="3"/>
        <v>0.45900000000000002</v>
      </c>
      <c r="E27" s="4">
        <f t="shared" si="4"/>
        <v>0.26200000000000001</v>
      </c>
      <c r="F27" s="4">
        <f t="shared" si="5"/>
        <v>0.39400000000000002</v>
      </c>
      <c r="M27">
        <v>6.5624566932531714E-4</v>
      </c>
      <c r="N27">
        <f t="shared" si="6"/>
        <v>0.32812283466265857</v>
      </c>
      <c r="O27">
        <f t="shared" si="6"/>
        <v>0.459371968527722</v>
      </c>
      <c r="P27">
        <f t="shared" si="6"/>
        <v>0.26249826773012686</v>
      </c>
      <c r="Q27">
        <f t="shared" si="6"/>
        <v>0.39374740159519028</v>
      </c>
    </row>
    <row r="28" spans="2:17" x14ac:dyDescent="0.3">
      <c r="B28" s="4">
        <v>44</v>
      </c>
      <c r="C28" s="4">
        <f t="shared" si="2"/>
        <v>0.35499999999999998</v>
      </c>
      <c r="D28" s="4">
        <f t="shared" si="3"/>
        <v>0.497</v>
      </c>
      <c r="E28" s="4">
        <f t="shared" si="4"/>
        <v>0.28399999999999997</v>
      </c>
      <c r="F28" s="4">
        <f t="shared" si="5"/>
        <v>0.42599999999999999</v>
      </c>
      <c r="M28">
        <v>7.1032986447805424E-4</v>
      </c>
      <c r="N28">
        <f t="shared" si="6"/>
        <v>0.35516493223902712</v>
      </c>
      <c r="O28">
        <f t="shared" si="6"/>
        <v>0.49723090513463797</v>
      </c>
      <c r="P28">
        <f t="shared" si="6"/>
        <v>0.2841319457912217</v>
      </c>
      <c r="Q28">
        <f t="shared" si="6"/>
        <v>0.42619791868683254</v>
      </c>
    </row>
    <row r="29" spans="2:17" x14ac:dyDescent="0.3">
      <c r="B29" s="4">
        <v>45</v>
      </c>
      <c r="C29" s="4">
        <f t="shared" si="2"/>
        <v>0.38600000000000001</v>
      </c>
      <c r="D29" s="4">
        <f t="shared" si="3"/>
        <v>0.54</v>
      </c>
      <c r="E29" s="4">
        <f t="shared" si="4"/>
        <v>0.308</v>
      </c>
      <c r="F29" s="4">
        <f t="shared" si="5"/>
        <v>0.46300000000000002</v>
      </c>
      <c r="M29">
        <v>7.7111700588772258E-4</v>
      </c>
      <c r="N29">
        <f t="shared" si="6"/>
        <v>0.38555850294386129</v>
      </c>
      <c r="O29">
        <f t="shared" si="6"/>
        <v>0.53978190412140581</v>
      </c>
      <c r="P29">
        <f t="shared" si="6"/>
        <v>0.30844680235508903</v>
      </c>
      <c r="Q29">
        <f t="shared" si="6"/>
        <v>0.46267020353263355</v>
      </c>
    </row>
    <row r="30" spans="2:17" x14ac:dyDescent="0.3">
      <c r="B30" s="4">
        <v>46</v>
      </c>
      <c r="C30" s="4">
        <f t="shared" si="2"/>
        <v>0.42</v>
      </c>
      <c r="D30" s="4">
        <f t="shared" si="3"/>
        <v>0.58799999999999997</v>
      </c>
      <c r="E30" s="4">
        <f t="shared" si="4"/>
        <v>0.33600000000000002</v>
      </c>
      <c r="F30" s="4">
        <f t="shared" si="5"/>
        <v>0.504</v>
      </c>
      <c r="M30">
        <v>8.3943733893943051E-4</v>
      </c>
      <c r="N30">
        <f t="shared" si="6"/>
        <v>0.41971866946971526</v>
      </c>
      <c r="O30">
        <f t="shared" si="6"/>
        <v>0.58760613725760136</v>
      </c>
      <c r="P30">
        <f t="shared" si="6"/>
        <v>0.3357749355757722</v>
      </c>
      <c r="Q30">
        <f t="shared" si="6"/>
        <v>0.50366240336365831</v>
      </c>
    </row>
    <row r="31" spans="2:17" x14ac:dyDescent="0.3">
      <c r="B31" s="4">
        <v>47</v>
      </c>
      <c r="C31" s="4">
        <f t="shared" si="2"/>
        <v>0.45800000000000002</v>
      </c>
      <c r="D31" s="4">
        <f t="shared" si="3"/>
        <v>0.64100000000000001</v>
      </c>
      <c r="E31" s="4">
        <f t="shared" si="4"/>
        <v>0.36599999999999999</v>
      </c>
      <c r="F31" s="4">
        <f t="shared" si="5"/>
        <v>0.55000000000000004</v>
      </c>
      <c r="M31">
        <v>9.1622381726630397E-4</v>
      </c>
      <c r="N31">
        <f t="shared" si="6"/>
        <v>0.45811190863315199</v>
      </c>
      <c r="O31">
        <f t="shared" si="6"/>
        <v>0.64135667208641278</v>
      </c>
      <c r="P31">
        <f t="shared" si="6"/>
        <v>0.36648952690652159</v>
      </c>
      <c r="Q31">
        <f t="shared" si="6"/>
        <v>0.54973429035978238</v>
      </c>
    </row>
    <row r="32" spans="2:17" x14ac:dyDescent="0.3">
      <c r="B32" s="4">
        <v>48</v>
      </c>
      <c r="C32" s="4">
        <f t="shared" si="2"/>
        <v>0.501</v>
      </c>
      <c r="D32" s="4">
        <f t="shared" si="3"/>
        <v>0.70199999999999996</v>
      </c>
      <c r="E32" s="4">
        <f t="shared" si="4"/>
        <v>0.40100000000000002</v>
      </c>
      <c r="F32" s="4">
        <f t="shared" si="5"/>
        <v>0.60199999999999998</v>
      </c>
      <c r="M32">
        <v>1.0025247748356447E-3</v>
      </c>
      <c r="N32">
        <f t="shared" si="6"/>
        <v>0.50126238741782236</v>
      </c>
      <c r="O32">
        <f t="shared" si="6"/>
        <v>0.70176734238495131</v>
      </c>
      <c r="P32">
        <f t="shared" si="6"/>
        <v>0.40100990993425789</v>
      </c>
      <c r="Q32">
        <f t="shared" si="6"/>
        <v>0.60151486490138684</v>
      </c>
    </row>
    <row r="33" spans="2:17" x14ac:dyDescent="0.3">
      <c r="B33" s="4">
        <v>49</v>
      </c>
      <c r="C33" s="4">
        <f t="shared" si="2"/>
        <v>0.55000000000000004</v>
      </c>
      <c r="D33" s="4">
        <f t="shared" si="3"/>
        <v>0.77</v>
      </c>
      <c r="E33" s="4">
        <f t="shared" si="4"/>
        <v>0.44</v>
      </c>
      <c r="F33" s="4">
        <f t="shared" si="5"/>
        <v>0.66</v>
      </c>
      <c r="M33">
        <v>1.0995181526068931E-3</v>
      </c>
      <c r="N33">
        <f t="shared" si="6"/>
        <v>0.54975907630344656</v>
      </c>
      <c r="O33">
        <f t="shared" si="6"/>
        <v>0.76966270682482518</v>
      </c>
      <c r="P33">
        <f t="shared" si="6"/>
        <v>0.43980726104275725</v>
      </c>
      <c r="Q33">
        <f t="shared" si="6"/>
        <v>0.65971089156413587</v>
      </c>
    </row>
    <row r="34" spans="2:17" x14ac:dyDescent="0.3">
      <c r="B34" s="4">
        <v>50</v>
      </c>
      <c r="C34" s="4">
        <f t="shared" si="2"/>
        <v>0.60399999999999998</v>
      </c>
      <c r="D34" s="4">
        <f t="shared" si="3"/>
        <v>0.84599999999999997</v>
      </c>
      <c r="E34" s="4">
        <f t="shared" si="4"/>
        <v>0.48299999999999998</v>
      </c>
      <c r="F34" s="4">
        <f t="shared" si="5"/>
        <v>0.72499999999999998</v>
      </c>
      <c r="M34">
        <v>1.2085274681203906E-3</v>
      </c>
      <c r="N34">
        <f t="shared" si="6"/>
        <v>0.60426373406019529</v>
      </c>
      <c r="O34">
        <f t="shared" si="6"/>
        <v>0.84596922768427341</v>
      </c>
      <c r="P34">
        <f t="shared" si="6"/>
        <v>0.48341098724815623</v>
      </c>
      <c r="Q34">
        <f t="shared" si="6"/>
        <v>0.72511648087223435</v>
      </c>
    </row>
    <row r="35" spans="2:17" x14ac:dyDescent="0.3">
      <c r="B35" s="4">
        <v>51</v>
      </c>
      <c r="C35" s="4">
        <f t="shared" si="2"/>
        <v>0.66600000000000004</v>
      </c>
      <c r="D35" s="4">
        <f t="shared" si="3"/>
        <v>0.93200000000000005</v>
      </c>
      <c r="E35" s="4">
        <f t="shared" si="4"/>
        <v>0.53200000000000003</v>
      </c>
      <c r="F35" s="4">
        <f t="shared" si="5"/>
        <v>0.79900000000000004</v>
      </c>
      <c r="M35">
        <v>1.3310397385768447E-3</v>
      </c>
      <c r="N35">
        <f t="shared" si="6"/>
        <v>0.66551986928842233</v>
      </c>
      <c r="O35">
        <f t="shared" si="6"/>
        <v>0.93172781700379126</v>
      </c>
      <c r="P35">
        <f t="shared" si="6"/>
        <v>0.53241589543073786</v>
      </c>
      <c r="Q35">
        <f t="shared" si="6"/>
        <v>0.79862384314610679</v>
      </c>
    </row>
    <row r="36" spans="2:17" x14ac:dyDescent="0.3">
      <c r="B36" s="4">
        <v>52</v>
      </c>
      <c r="C36" s="4">
        <f t="shared" si="2"/>
        <v>0.73399999999999999</v>
      </c>
      <c r="D36" s="4">
        <f t="shared" si="3"/>
        <v>1.028</v>
      </c>
      <c r="E36" s="4">
        <f t="shared" si="4"/>
        <v>0.58699999999999997</v>
      </c>
      <c r="F36" s="4">
        <f t="shared" si="5"/>
        <v>0.88100000000000001</v>
      </c>
      <c r="M36">
        <v>1.4687255926130183E-3</v>
      </c>
      <c r="N36">
        <f t="shared" si="6"/>
        <v>0.73436279630650914</v>
      </c>
      <c r="O36">
        <f t="shared" si="6"/>
        <v>1.0281079148291128</v>
      </c>
      <c r="P36">
        <f t="shared" si="6"/>
        <v>0.58749023704520731</v>
      </c>
      <c r="Q36">
        <f t="shared" si="6"/>
        <v>0.88123535556781096</v>
      </c>
    </row>
    <row r="37" spans="2:17" x14ac:dyDescent="0.3">
      <c r="B37" s="4">
        <v>53</v>
      </c>
      <c r="C37" s="4">
        <f t="shared" si="2"/>
        <v>0.81200000000000006</v>
      </c>
      <c r="D37" s="4">
        <f t="shared" si="3"/>
        <v>1.1359999999999999</v>
      </c>
      <c r="E37" s="4">
        <f t="shared" si="4"/>
        <v>0.64900000000000002</v>
      </c>
      <c r="F37" s="4">
        <f t="shared" si="5"/>
        <v>0.97399999999999998</v>
      </c>
      <c r="M37">
        <v>1.6234618333039741E-3</v>
      </c>
      <c r="N37">
        <f t="shared" ref="N37:Q68" si="7">$M37*N$3</f>
        <v>0.81173091665198704</v>
      </c>
      <c r="O37">
        <f t="shared" si="7"/>
        <v>1.1364232833127819</v>
      </c>
      <c r="P37">
        <f t="shared" si="7"/>
        <v>0.64938473332158964</v>
      </c>
      <c r="Q37">
        <f t="shared" si="7"/>
        <v>0.97407709998238445</v>
      </c>
    </row>
    <row r="38" spans="2:17" x14ac:dyDescent="0.3">
      <c r="B38" s="4">
        <v>54</v>
      </c>
      <c r="C38" s="4">
        <f t="shared" si="2"/>
        <v>0.89900000000000002</v>
      </c>
      <c r="D38" s="4">
        <f t="shared" si="3"/>
        <v>1.258</v>
      </c>
      <c r="E38" s="4">
        <f t="shared" si="4"/>
        <v>0.71899999999999997</v>
      </c>
      <c r="F38" s="4">
        <f t="shared" si="5"/>
        <v>1.0780000000000001</v>
      </c>
      <c r="M38">
        <v>1.797356745150025E-3</v>
      </c>
      <c r="N38">
        <f t="shared" si="7"/>
        <v>0.89867837257501249</v>
      </c>
      <c r="O38">
        <f t="shared" si="7"/>
        <v>1.2581497216050175</v>
      </c>
      <c r="P38">
        <f t="shared" si="7"/>
        <v>0.71894269806000999</v>
      </c>
      <c r="Q38">
        <f t="shared" si="7"/>
        <v>1.078414047090015</v>
      </c>
    </row>
    <row r="39" spans="2:17" x14ac:dyDescent="0.3">
      <c r="B39" s="4">
        <v>55</v>
      </c>
      <c r="C39" s="4">
        <f t="shared" si="2"/>
        <v>0.996</v>
      </c>
      <c r="D39" s="4">
        <f t="shared" si="3"/>
        <v>1.395</v>
      </c>
      <c r="E39" s="4">
        <f t="shared" si="4"/>
        <v>0.79700000000000004</v>
      </c>
      <c r="F39" s="4">
        <f t="shared" si="5"/>
        <v>1.196</v>
      </c>
      <c r="M39">
        <v>1.9927784711716301E-3</v>
      </c>
      <c r="N39">
        <f t="shared" si="7"/>
        <v>0.99638923558581505</v>
      </c>
      <c r="O39">
        <f t="shared" si="7"/>
        <v>1.3949449298201411</v>
      </c>
      <c r="P39">
        <f t="shared" si="7"/>
        <v>0.79711138846865204</v>
      </c>
      <c r="Q39">
        <f t="shared" si="7"/>
        <v>1.1956670827029781</v>
      </c>
    </row>
    <row r="40" spans="2:17" x14ac:dyDescent="0.3">
      <c r="B40" s="4">
        <v>56</v>
      </c>
      <c r="C40" s="4">
        <f t="shared" si="2"/>
        <v>1.1060000000000001</v>
      </c>
      <c r="D40" s="4">
        <f t="shared" si="3"/>
        <v>1.5489999999999999</v>
      </c>
      <c r="E40" s="4">
        <f t="shared" si="4"/>
        <v>0.88500000000000001</v>
      </c>
      <c r="F40" s="4">
        <f t="shared" si="5"/>
        <v>1.327</v>
      </c>
      <c r="M40">
        <v>2.2123868229786403E-3</v>
      </c>
      <c r="N40">
        <f t="shared" si="7"/>
        <v>1.1061934114893202</v>
      </c>
      <c r="O40">
        <f t="shared" si="7"/>
        <v>1.5486707760850482</v>
      </c>
      <c r="P40">
        <f t="shared" si="7"/>
        <v>0.88495472919145612</v>
      </c>
      <c r="Q40">
        <f t="shared" si="7"/>
        <v>1.3274320937871842</v>
      </c>
    </row>
    <row r="41" spans="2:17" x14ac:dyDescent="0.3">
      <c r="B41" s="4">
        <v>57</v>
      </c>
      <c r="C41" s="4">
        <f t="shared" si="2"/>
        <v>1.23</v>
      </c>
      <c r="D41" s="4">
        <f t="shared" si="3"/>
        <v>1.7210000000000001</v>
      </c>
      <c r="E41" s="4">
        <f t="shared" si="4"/>
        <v>0.98399999999999999</v>
      </c>
      <c r="F41" s="4">
        <f t="shared" si="5"/>
        <v>1.476</v>
      </c>
      <c r="M41">
        <v>2.4591689270031525E-3</v>
      </c>
      <c r="N41">
        <f t="shared" si="7"/>
        <v>1.2295844635015762</v>
      </c>
      <c r="O41">
        <f t="shared" si="7"/>
        <v>1.7214182489022067</v>
      </c>
      <c r="P41">
        <f t="shared" si="7"/>
        <v>0.98366757080126099</v>
      </c>
      <c r="Q41">
        <f t="shared" si="7"/>
        <v>1.4755013562018915</v>
      </c>
    </row>
    <row r="42" spans="2:17" x14ac:dyDescent="0.3">
      <c r="B42" s="4">
        <v>58</v>
      </c>
      <c r="C42" s="4">
        <f t="shared" si="2"/>
        <v>1.3680000000000001</v>
      </c>
      <c r="D42" s="4">
        <f t="shared" si="3"/>
        <v>1.9159999999999999</v>
      </c>
      <c r="E42" s="4">
        <f t="shared" si="4"/>
        <v>1.095</v>
      </c>
      <c r="F42" s="4">
        <f t="shared" si="5"/>
        <v>1.6419999999999999</v>
      </c>
      <c r="M42">
        <v>2.7364791542020539E-3</v>
      </c>
      <c r="N42">
        <f t="shared" si="7"/>
        <v>1.3682395771010269</v>
      </c>
      <c r="O42">
        <f t="shared" si="7"/>
        <v>1.9155354079414377</v>
      </c>
      <c r="P42">
        <f t="shared" si="7"/>
        <v>1.0945916616808216</v>
      </c>
      <c r="Q42">
        <f t="shared" si="7"/>
        <v>1.6418874925212323</v>
      </c>
    </row>
    <row r="43" spans="2:17" x14ac:dyDescent="0.3">
      <c r="B43" s="4">
        <v>59</v>
      </c>
      <c r="C43" s="4">
        <f t="shared" si="2"/>
        <v>1.524</v>
      </c>
      <c r="D43" s="4">
        <f t="shared" si="3"/>
        <v>2.1339999999999999</v>
      </c>
      <c r="E43" s="4">
        <f t="shared" si="4"/>
        <v>1.2190000000000001</v>
      </c>
      <c r="F43" s="4">
        <f t="shared" si="5"/>
        <v>1.829</v>
      </c>
      <c r="M43">
        <v>3.0480838285775746E-3</v>
      </c>
      <c r="N43">
        <f t="shared" si="7"/>
        <v>1.5240419142887873</v>
      </c>
      <c r="O43">
        <f t="shared" si="7"/>
        <v>2.1336586800043023</v>
      </c>
      <c r="P43">
        <f t="shared" si="7"/>
        <v>1.2192335314310299</v>
      </c>
      <c r="Q43">
        <f t="shared" si="7"/>
        <v>1.8288502971465448</v>
      </c>
    </row>
    <row r="44" spans="2:17" x14ac:dyDescent="0.3">
      <c r="B44" s="4">
        <v>60</v>
      </c>
      <c r="C44" s="4">
        <f t="shared" si="2"/>
        <v>1.6990000000000001</v>
      </c>
      <c r="D44" s="4">
        <f t="shared" si="3"/>
        <v>2.379</v>
      </c>
      <c r="E44" s="4">
        <f t="shared" si="4"/>
        <v>1.359</v>
      </c>
      <c r="F44" s="4">
        <f t="shared" si="5"/>
        <v>2.0390000000000001</v>
      </c>
      <c r="M44">
        <v>3.3982112619489468E-3</v>
      </c>
      <c r="N44">
        <f t="shared" si="7"/>
        <v>1.6991056309744734</v>
      </c>
      <c r="O44">
        <f t="shared" si="7"/>
        <v>2.3787478833642628</v>
      </c>
      <c r="P44">
        <f t="shared" si="7"/>
        <v>1.3592845047795787</v>
      </c>
      <c r="Q44">
        <f t="shared" si="7"/>
        <v>2.0389267571693681</v>
      </c>
    </row>
    <row r="45" spans="2:17" x14ac:dyDescent="0.3">
      <c r="B45" s="4">
        <v>61</v>
      </c>
      <c r="C45" s="4">
        <f t="shared" si="2"/>
        <v>1.8959999999999999</v>
      </c>
      <c r="D45" s="4">
        <f t="shared" si="3"/>
        <v>2.6539999999999999</v>
      </c>
      <c r="E45" s="4">
        <f t="shared" si="4"/>
        <v>1.5169999999999999</v>
      </c>
      <c r="F45" s="4">
        <f t="shared" si="5"/>
        <v>2.2749999999999999</v>
      </c>
      <c r="M45">
        <v>3.7916077185089492E-3</v>
      </c>
      <c r="N45">
        <f t="shared" si="7"/>
        <v>1.8958038592544746</v>
      </c>
      <c r="O45">
        <f t="shared" si="7"/>
        <v>2.6541254029562644</v>
      </c>
      <c r="P45">
        <f t="shared" si="7"/>
        <v>1.5166430874035797</v>
      </c>
      <c r="Q45">
        <f t="shared" si="7"/>
        <v>2.2749646311053695</v>
      </c>
    </row>
    <row r="46" spans="2:17" x14ac:dyDescent="0.3">
      <c r="B46" s="4">
        <v>62</v>
      </c>
      <c r="C46" s="4">
        <f t="shared" si="2"/>
        <v>2.117</v>
      </c>
      <c r="D46" s="4">
        <f t="shared" si="3"/>
        <v>2.964</v>
      </c>
      <c r="E46" s="4">
        <f t="shared" si="4"/>
        <v>1.6930000000000001</v>
      </c>
      <c r="F46" s="4">
        <f t="shared" si="5"/>
        <v>2.54</v>
      </c>
      <c r="M46">
        <v>4.233599972717883E-3</v>
      </c>
      <c r="N46">
        <f t="shared" si="7"/>
        <v>2.1167999863589415</v>
      </c>
      <c r="O46">
        <f t="shared" si="7"/>
        <v>2.9635199809025181</v>
      </c>
      <c r="P46">
        <f t="shared" si="7"/>
        <v>1.6934399890871532</v>
      </c>
      <c r="Q46">
        <f t="shared" si="7"/>
        <v>2.5401599836307298</v>
      </c>
    </row>
    <row r="47" spans="2:17" x14ac:dyDescent="0.3">
      <c r="B47" s="4">
        <v>63</v>
      </c>
      <c r="C47" s="4">
        <f t="shared" si="2"/>
        <v>2.3650000000000002</v>
      </c>
      <c r="D47" s="4">
        <f t="shared" si="3"/>
        <v>3.3109999999999999</v>
      </c>
      <c r="E47" s="4">
        <f t="shared" si="4"/>
        <v>1.8919999999999999</v>
      </c>
      <c r="F47" s="4">
        <f t="shared" si="5"/>
        <v>2.8380000000000001</v>
      </c>
      <c r="M47">
        <v>4.7301651877017514E-3</v>
      </c>
      <c r="N47">
        <f t="shared" si="7"/>
        <v>2.3650825938508757</v>
      </c>
      <c r="O47">
        <f t="shared" si="7"/>
        <v>3.311115631391226</v>
      </c>
      <c r="P47">
        <f t="shared" si="7"/>
        <v>1.8920660750807006</v>
      </c>
      <c r="Q47">
        <f t="shared" si="7"/>
        <v>2.8380991126210509</v>
      </c>
    </row>
    <row r="48" spans="2:17" x14ac:dyDescent="0.3">
      <c r="B48" s="4">
        <v>64</v>
      </c>
      <c r="C48" s="4">
        <f t="shared" si="2"/>
        <v>2.6440000000000001</v>
      </c>
      <c r="D48" s="4">
        <f t="shared" si="3"/>
        <v>3.702</v>
      </c>
      <c r="E48" s="4">
        <f t="shared" si="4"/>
        <v>2.1150000000000002</v>
      </c>
      <c r="F48" s="4">
        <f t="shared" si="5"/>
        <v>3.173</v>
      </c>
      <c r="M48">
        <v>5.2880089080169501E-3</v>
      </c>
      <c r="N48">
        <f t="shared" si="7"/>
        <v>2.6440044540084751</v>
      </c>
      <c r="O48">
        <f t="shared" si="7"/>
        <v>3.7016062356118651</v>
      </c>
      <c r="P48">
        <f t="shared" si="7"/>
        <v>2.11520356320678</v>
      </c>
      <c r="Q48">
        <f t="shared" si="7"/>
        <v>3.1728053448101701</v>
      </c>
    </row>
    <row r="49" spans="2:17" x14ac:dyDescent="0.3">
      <c r="B49" s="4">
        <v>65</v>
      </c>
      <c r="C49" s="4">
        <f t="shared" si="2"/>
        <v>2.9569999999999999</v>
      </c>
      <c r="D49" s="4">
        <f t="shared" si="3"/>
        <v>4.1399999999999997</v>
      </c>
      <c r="E49" s="4">
        <f t="shared" si="4"/>
        <v>2.3660000000000001</v>
      </c>
      <c r="F49" s="4">
        <f t="shared" si="5"/>
        <v>3.5489999999999999</v>
      </c>
      <c r="M49">
        <v>5.9146520295545457E-3</v>
      </c>
      <c r="N49">
        <f t="shared" si="7"/>
        <v>2.9573260147772729</v>
      </c>
      <c r="O49">
        <f t="shared" si="7"/>
        <v>4.140256420688182</v>
      </c>
      <c r="P49">
        <f t="shared" si="7"/>
        <v>2.3658608118218183</v>
      </c>
      <c r="Q49">
        <f t="shared" si="7"/>
        <v>3.5487912177327274</v>
      </c>
    </row>
    <row r="50" spans="2:17" x14ac:dyDescent="0.3">
      <c r="B50" s="4">
        <v>66</v>
      </c>
      <c r="C50" s="4">
        <f t="shared" si="2"/>
        <v>3.3090000000000002</v>
      </c>
      <c r="D50" s="4">
        <f t="shared" si="3"/>
        <v>4.633</v>
      </c>
      <c r="E50" s="4">
        <f t="shared" si="4"/>
        <v>2.6469999999999998</v>
      </c>
      <c r="F50" s="4">
        <f t="shared" si="5"/>
        <v>3.9710000000000001</v>
      </c>
      <c r="M50">
        <v>6.6185276792443126E-3</v>
      </c>
      <c r="N50">
        <f t="shared" si="7"/>
        <v>3.3092638396221563</v>
      </c>
      <c r="O50">
        <f t="shared" si="7"/>
        <v>4.6329693754710188</v>
      </c>
      <c r="P50">
        <f t="shared" si="7"/>
        <v>2.647411071697725</v>
      </c>
      <c r="Q50">
        <f t="shared" si="7"/>
        <v>3.9711166075465876</v>
      </c>
    </row>
    <row r="51" spans="2:17" x14ac:dyDescent="0.3">
      <c r="B51" s="4">
        <v>67</v>
      </c>
      <c r="C51" s="4">
        <f t="shared" si="2"/>
        <v>3.7050000000000001</v>
      </c>
      <c r="D51" s="4">
        <f t="shared" si="3"/>
        <v>5.1859999999999999</v>
      </c>
      <c r="E51" s="4">
        <f t="shared" si="4"/>
        <v>2.964</v>
      </c>
      <c r="F51" s="4">
        <f t="shared" si="5"/>
        <v>4.4450000000000003</v>
      </c>
      <c r="M51">
        <v>7.4090890062679104E-3</v>
      </c>
      <c r="N51">
        <f t="shared" si="7"/>
        <v>3.7045445031339552</v>
      </c>
      <c r="O51">
        <f t="shared" si="7"/>
        <v>5.1863623043875373</v>
      </c>
      <c r="P51">
        <f t="shared" si="7"/>
        <v>2.9636356025071642</v>
      </c>
      <c r="Q51">
        <f t="shared" si="7"/>
        <v>4.4454534037607463</v>
      </c>
    </row>
    <row r="52" spans="2:17" x14ac:dyDescent="0.3">
      <c r="B52" s="4">
        <v>68</v>
      </c>
      <c r="C52" s="4">
        <f t="shared" si="2"/>
        <v>4.1479999999999997</v>
      </c>
      <c r="D52" s="4">
        <f t="shared" si="3"/>
        <v>5.8079999999999998</v>
      </c>
      <c r="E52" s="4">
        <f t="shared" si="4"/>
        <v>3.319</v>
      </c>
      <c r="F52" s="4">
        <f t="shared" si="5"/>
        <v>4.9779999999999998</v>
      </c>
      <c r="M52">
        <v>8.2969289522332179E-3</v>
      </c>
      <c r="N52">
        <f t="shared" si="7"/>
        <v>4.148464476116609</v>
      </c>
      <c r="O52">
        <f t="shared" si="7"/>
        <v>5.8078502665632525</v>
      </c>
      <c r="P52">
        <f t="shared" si="7"/>
        <v>3.3187715808932872</v>
      </c>
      <c r="Q52">
        <f t="shared" si="7"/>
        <v>4.9781573713399307</v>
      </c>
    </row>
    <row r="53" spans="2:17" x14ac:dyDescent="0.3">
      <c r="B53" s="4">
        <v>69</v>
      </c>
      <c r="C53" s="4">
        <f t="shared" si="2"/>
        <v>4.6470000000000002</v>
      </c>
      <c r="D53" s="4">
        <f t="shared" si="3"/>
        <v>6.5060000000000002</v>
      </c>
      <c r="E53" s="4">
        <f t="shared" si="4"/>
        <v>3.718</v>
      </c>
      <c r="F53" s="4">
        <f t="shared" si="5"/>
        <v>5.5759999999999996</v>
      </c>
      <c r="M53">
        <v>9.2939131268063857E-3</v>
      </c>
      <c r="N53">
        <f t="shared" si="7"/>
        <v>4.6469565634031929</v>
      </c>
      <c r="O53">
        <f t="shared" si="7"/>
        <v>6.50573918876447</v>
      </c>
      <c r="P53">
        <f t="shared" si="7"/>
        <v>3.7175652507225543</v>
      </c>
      <c r="Q53">
        <f t="shared" si="7"/>
        <v>5.5763478760838314</v>
      </c>
    </row>
    <row r="54" spans="2:17" x14ac:dyDescent="0.3">
      <c r="B54" s="4">
        <v>70</v>
      </c>
      <c r="C54" s="4">
        <f t="shared" si="2"/>
        <v>5.2069999999999999</v>
      </c>
      <c r="D54" s="4">
        <f t="shared" si="3"/>
        <v>7.2889999999999997</v>
      </c>
      <c r="E54" s="4">
        <f t="shared" si="4"/>
        <v>4.165</v>
      </c>
      <c r="F54" s="4">
        <f t="shared" si="5"/>
        <v>6.2480000000000002</v>
      </c>
      <c r="M54">
        <v>1.041332696314734E-2</v>
      </c>
      <c r="N54">
        <f t="shared" si="7"/>
        <v>5.2066634815736705</v>
      </c>
      <c r="O54">
        <f t="shared" si="7"/>
        <v>7.2893288742031377</v>
      </c>
      <c r="P54">
        <f t="shared" si="7"/>
        <v>4.1653307852589361</v>
      </c>
      <c r="Q54">
        <f t="shared" si="7"/>
        <v>6.2479961778884041</v>
      </c>
    </row>
    <row r="55" spans="2:17" x14ac:dyDescent="0.3">
      <c r="B55" s="4">
        <v>71</v>
      </c>
      <c r="C55" s="4">
        <f t="shared" si="2"/>
        <v>5.835</v>
      </c>
      <c r="D55" s="4">
        <f t="shared" si="3"/>
        <v>8.1690000000000005</v>
      </c>
      <c r="E55" s="4">
        <f t="shared" si="4"/>
        <v>4.6680000000000001</v>
      </c>
      <c r="F55" s="4">
        <f t="shared" si="5"/>
        <v>7.0019999999999998</v>
      </c>
      <c r="M55">
        <v>1.1670038358202683E-2</v>
      </c>
      <c r="N55">
        <f t="shared" si="7"/>
        <v>5.8350191791013417</v>
      </c>
      <c r="O55">
        <f t="shared" si="7"/>
        <v>8.1690268507418793</v>
      </c>
      <c r="P55">
        <f t="shared" si="7"/>
        <v>4.6680153432810734</v>
      </c>
      <c r="Q55">
        <f t="shared" si="7"/>
        <v>7.0020230149216101</v>
      </c>
    </row>
    <row r="56" spans="2:17" x14ac:dyDescent="0.3">
      <c r="B56" s="4">
        <v>72</v>
      </c>
      <c r="C56" s="4">
        <f t="shared" si="2"/>
        <v>6.54</v>
      </c>
      <c r="D56" s="4">
        <f t="shared" si="3"/>
        <v>9.1560000000000006</v>
      </c>
      <c r="E56" s="4">
        <f t="shared" si="4"/>
        <v>5.2320000000000002</v>
      </c>
      <c r="F56" s="4">
        <f t="shared" si="5"/>
        <v>7.8479999999999999</v>
      </c>
      <c r="M56">
        <v>1.3080677008737163E-2</v>
      </c>
      <c r="N56">
        <f t="shared" si="7"/>
        <v>6.5403385043685809</v>
      </c>
      <c r="O56">
        <f t="shared" si="7"/>
        <v>9.1564739061160143</v>
      </c>
      <c r="P56">
        <f t="shared" si="7"/>
        <v>5.2322708034948651</v>
      </c>
      <c r="Q56">
        <f t="shared" si="7"/>
        <v>7.8484062052422976</v>
      </c>
    </row>
    <row r="57" spans="2:17" x14ac:dyDescent="0.3">
      <c r="B57" s="4">
        <v>73</v>
      </c>
      <c r="C57" s="4">
        <f t="shared" si="2"/>
        <v>7.3319999999999999</v>
      </c>
      <c r="D57" s="4">
        <f t="shared" si="3"/>
        <v>10.265000000000001</v>
      </c>
      <c r="E57" s="4">
        <f t="shared" si="4"/>
        <v>5.8659999999999997</v>
      </c>
      <c r="F57" s="4">
        <f t="shared" si="5"/>
        <v>8.798</v>
      </c>
      <c r="M57">
        <v>1.4663831624937007E-2</v>
      </c>
      <c r="N57">
        <f t="shared" si="7"/>
        <v>7.3319158124685035</v>
      </c>
      <c r="O57">
        <f t="shared" si="7"/>
        <v>10.264682137455905</v>
      </c>
      <c r="P57">
        <f t="shared" si="7"/>
        <v>5.8655326499748028</v>
      </c>
      <c r="Q57">
        <f t="shared" si="7"/>
        <v>8.7982989749622043</v>
      </c>
    </row>
    <row r="58" spans="2:17" x14ac:dyDescent="0.3">
      <c r="B58" s="4">
        <v>74</v>
      </c>
      <c r="C58" s="4">
        <f t="shared" si="2"/>
        <v>8.2200000000000006</v>
      </c>
      <c r="D58" s="4">
        <f t="shared" si="3"/>
        <v>11.507999999999999</v>
      </c>
      <c r="E58" s="4">
        <f t="shared" si="4"/>
        <v>6.5759999999999996</v>
      </c>
      <c r="F58" s="4">
        <f t="shared" si="5"/>
        <v>9.8640000000000008</v>
      </c>
      <c r="M58">
        <v>1.6440266126718006E-2</v>
      </c>
      <c r="N58">
        <f t="shared" si="7"/>
        <v>8.220133063359004</v>
      </c>
      <c r="O58">
        <f t="shared" si="7"/>
        <v>11.508186288702603</v>
      </c>
      <c r="P58">
        <f t="shared" si="7"/>
        <v>6.5761064506872025</v>
      </c>
      <c r="Q58">
        <f t="shared" si="7"/>
        <v>9.8641596760308037</v>
      </c>
    </row>
    <row r="59" spans="2:17" x14ac:dyDescent="0.3">
      <c r="B59" s="4">
        <v>75</v>
      </c>
      <c r="C59" s="4">
        <f t="shared" si="2"/>
        <v>9.2170000000000005</v>
      </c>
      <c r="D59" s="4">
        <f t="shared" si="3"/>
        <v>12.903</v>
      </c>
      <c r="E59" s="4">
        <f t="shared" si="4"/>
        <v>7.3730000000000002</v>
      </c>
      <c r="F59" s="4">
        <f t="shared" si="5"/>
        <v>11.06</v>
      </c>
      <c r="M59">
        <v>1.8433155787278888E-2</v>
      </c>
      <c r="N59">
        <f t="shared" si="7"/>
        <v>9.2165778936394442</v>
      </c>
      <c r="O59">
        <f t="shared" si="7"/>
        <v>12.903209051095221</v>
      </c>
      <c r="P59">
        <f t="shared" si="7"/>
        <v>7.373262314911555</v>
      </c>
      <c r="Q59">
        <f t="shared" si="7"/>
        <v>11.059893472367332</v>
      </c>
    </row>
    <row r="60" spans="2:17" x14ac:dyDescent="0.3">
      <c r="B60" s="4">
        <v>76</v>
      </c>
      <c r="C60" s="4">
        <f t="shared" si="2"/>
        <v>10.334</v>
      </c>
      <c r="D60" s="4">
        <f t="shared" si="3"/>
        <v>14.468</v>
      </c>
      <c r="E60" s="4">
        <f t="shared" si="4"/>
        <v>8.2669999999999995</v>
      </c>
      <c r="F60" s="4">
        <f t="shared" si="5"/>
        <v>12.401</v>
      </c>
      <c r="M60">
        <v>2.0668344063542565E-2</v>
      </c>
      <c r="N60">
        <f t="shared" si="7"/>
        <v>10.334172031771283</v>
      </c>
      <c r="O60">
        <f t="shared" si="7"/>
        <v>14.467840844479795</v>
      </c>
      <c r="P60">
        <f t="shared" si="7"/>
        <v>8.2673376254170261</v>
      </c>
      <c r="Q60">
        <f t="shared" si="7"/>
        <v>12.401006438125538</v>
      </c>
    </row>
    <row r="61" spans="2:17" x14ac:dyDescent="0.3">
      <c r="B61" s="4">
        <v>77</v>
      </c>
      <c r="C61" s="4">
        <f t="shared" si="2"/>
        <v>11.587</v>
      </c>
      <c r="D61" s="4">
        <f t="shared" si="3"/>
        <v>16.222000000000001</v>
      </c>
      <c r="E61" s="4">
        <f t="shared" si="4"/>
        <v>9.27</v>
      </c>
      <c r="F61" s="4">
        <f t="shared" si="5"/>
        <v>13.904999999999999</v>
      </c>
      <c r="M61">
        <v>2.3174620518370936E-2</v>
      </c>
      <c r="N61">
        <f t="shared" si="7"/>
        <v>11.587310259185468</v>
      </c>
      <c r="O61">
        <f t="shared" si="7"/>
        <v>16.222234362859655</v>
      </c>
      <c r="P61">
        <f t="shared" si="7"/>
        <v>9.2698482073483746</v>
      </c>
      <c r="Q61">
        <f t="shared" si="7"/>
        <v>13.904772311022562</v>
      </c>
    </row>
    <row r="62" spans="2:17" x14ac:dyDescent="0.3">
      <c r="B62" s="4">
        <v>78</v>
      </c>
      <c r="C62" s="4">
        <f t="shared" si="2"/>
        <v>12.992000000000001</v>
      </c>
      <c r="D62" s="4">
        <f t="shared" si="3"/>
        <v>18.189</v>
      </c>
      <c r="E62" s="4">
        <f t="shared" si="4"/>
        <v>10.394</v>
      </c>
      <c r="F62" s="4">
        <f t="shared" si="5"/>
        <v>15.59</v>
      </c>
      <c r="M62">
        <v>2.5984019763202637E-2</v>
      </c>
      <c r="N62">
        <f t="shared" si="7"/>
        <v>12.992009881601319</v>
      </c>
      <c r="O62">
        <f t="shared" si="7"/>
        <v>18.188813834241845</v>
      </c>
      <c r="P62">
        <f t="shared" si="7"/>
        <v>10.393607905281055</v>
      </c>
      <c r="Q62">
        <f t="shared" si="7"/>
        <v>15.590411857921582</v>
      </c>
    </row>
    <row r="63" spans="2:17" x14ac:dyDescent="0.3">
      <c r="B63" s="4">
        <v>79</v>
      </c>
      <c r="C63" s="4">
        <f t="shared" si="2"/>
        <v>14.566000000000001</v>
      </c>
      <c r="D63" s="4">
        <f t="shared" si="3"/>
        <v>20.391999999999999</v>
      </c>
      <c r="E63" s="4">
        <f t="shared" si="4"/>
        <v>11.653</v>
      </c>
      <c r="F63" s="4">
        <f t="shared" si="5"/>
        <v>17.478999999999999</v>
      </c>
      <c r="M63">
        <v>2.9132140693127417E-2</v>
      </c>
      <c r="N63">
        <f t="shared" si="7"/>
        <v>14.566070346563709</v>
      </c>
      <c r="O63">
        <f t="shared" si="7"/>
        <v>20.392498485189194</v>
      </c>
      <c r="P63">
        <f t="shared" si="7"/>
        <v>11.652856277250967</v>
      </c>
      <c r="Q63">
        <f t="shared" si="7"/>
        <v>17.47928441587645</v>
      </c>
    </row>
    <row r="64" spans="2:17" x14ac:dyDescent="0.3">
      <c r="B64" s="4">
        <v>80</v>
      </c>
      <c r="C64" s="4">
        <f t="shared" si="2"/>
        <v>16.329000000000001</v>
      </c>
      <c r="D64" s="4">
        <f t="shared" si="3"/>
        <v>22.861000000000001</v>
      </c>
      <c r="E64" s="4">
        <f t="shared" si="4"/>
        <v>13.063000000000001</v>
      </c>
      <c r="F64" s="4">
        <f t="shared" si="5"/>
        <v>19.594999999999999</v>
      </c>
      <c r="M64">
        <v>3.2658484402023236E-2</v>
      </c>
      <c r="N64">
        <f t="shared" si="7"/>
        <v>16.329242201011617</v>
      </c>
      <c r="O64">
        <f t="shared" si="7"/>
        <v>22.860939081416266</v>
      </c>
      <c r="P64">
        <f t="shared" si="7"/>
        <v>13.063393760809294</v>
      </c>
      <c r="Q64">
        <f t="shared" si="7"/>
        <v>19.595090641213943</v>
      </c>
    </row>
    <row r="65" spans="2:17" x14ac:dyDescent="0.3">
      <c r="B65" s="4">
        <v>81</v>
      </c>
      <c r="C65" s="4">
        <f t="shared" si="2"/>
        <v>18.303000000000001</v>
      </c>
      <c r="D65" s="4">
        <f t="shared" si="3"/>
        <v>25.625</v>
      </c>
      <c r="E65" s="4">
        <f t="shared" si="4"/>
        <v>14.643000000000001</v>
      </c>
      <c r="F65" s="4">
        <f t="shared" si="5"/>
        <v>21.963999999999999</v>
      </c>
      <c r="M65">
        <v>3.6606807996160229E-2</v>
      </c>
      <c r="N65">
        <f t="shared" si="7"/>
        <v>18.303403998080114</v>
      </c>
      <c r="O65">
        <f t="shared" si="7"/>
        <v>25.624765597312159</v>
      </c>
      <c r="P65">
        <f t="shared" si="7"/>
        <v>14.642723198464092</v>
      </c>
      <c r="Q65">
        <f t="shared" si="7"/>
        <v>21.964084797696138</v>
      </c>
    </row>
    <row r="66" spans="2:17" x14ac:dyDescent="0.3">
      <c r="B66" s="4">
        <v>82</v>
      </c>
      <c r="C66" s="4">
        <f t="shared" si="2"/>
        <v>20.513000000000002</v>
      </c>
      <c r="D66" s="4">
        <f t="shared" si="3"/>
        <v>28.718</v>
      </c>
      <c r="E66" s="4">
        <f t="shared" si="4"/>
        <v>16.41</v>
      </c>
      <c r="F66" s="4">
        <f t="shared" si="5"/>
        <v>24.614999999999998</v>
      </c>
      <c r="M66">
        <v>4.1025490002634779E-2</v>
      </c>
      <c r="N66">
        <f t="shared" si="7"/>
        <v>20.512745001317391</v>
      </c>
      <c r="O66">
        <f t="shared" si="7"/>
        <v>28.717843001844344</v>
      </c>
      <c r="P66">
        <f t="shared" si="7"/>
        <v>16.410196001053912</v>
      </c>
      <c r="Q66">
        <f t="shared" si="7"/>
        <v>24.615294001580867</v>
      </c>
    </row>
    <row r="67" spans="2:17" x14ac:dyDescent="0.3">
      <c r="B67" s="4">
        <v>83</v>
      </c>
      <c r="C67" s="4">
        <f t="shared" si="2"/>
        <v>22.984000000000002</v>
      </c>
      <c r="D67" s="4">
        <f t="shared" si="3"/>
        <v>32.177999999999997</v>
      </c>
      <c r="E67" s="4">
        <f t="shared" si="4"/>
        <v>18.387</v>
      </c>
      <c r="F67" s="4">
        <f t="shared" si="5"/>
        <v>27.581</v>
      </c>
      <c r="M67">
        <v>4.5967901114349563E-2</v>
      </c>
      <c r="N67">
        <f t="shared" si="7"/>
        <v>22.983950557174783</v>
      </c>
      <c r="O67">
        <f t="shared" si="7"/>
        <v>32.177530780044691</v>
      </c>
      <c r="P67">
        <f t="shared" si="7"/>
        <v>18.387160445739823</v>
      </c>
      <c r="Q67">
        <f t="shared" si="7"/>
        <v>27.580740668609739</v>
      </c>
    </row>
    <row r="68" spans="2:17" x14ac:dyDescent="0.3">
      <c r="B68" s="4">
        <v>84</v>
      </c>
      <c r="C68" s="4">
        <f t="shared" si="2"/>
        <v>25.745999999999999</v>
      </c>
      <c r="D68" s="4">
        <f t="shared" si="3"/>
        <v>36.045000000000002</v>
      </c>
      <c r="E68" s="4">
        <f t="shared" si="4"/>
        <v>20.597000000000001</v>
      </c>
      <c r="F68" s="4">
        <f t="shared" si="5"/>
        <v>30.896000000000001</v>
      </c>
      <c r="M68">
        <v>5.1492771533953374E-2</v>
      </c>
      <c r="N68">
        <f t="shared" si="7"/>
        <v>25.746385766976687</v>
      </c>
      <c r="O68">
        <f t="shared" si="7"/>
        <v>36.044940073767364</v>
      </c>
      <c r="P68">
        <f t="shared" si="7"/>
        <v>20.597108613581348</v>
      </c>
      <c r="Q68">
        <f t="shared" si="7"/>
        <v>30.895662920372025</v>
      </c>
    </row>
    <row r="69" spans="2:17" x14ac:dyDescent="0.3">
      <c r="B69" s="4">
        <v>85</v>
      </c>
      <c r="C69" s="4">
        <f t="shared" ref="C69:C83" si="8">ROUND(N69,3)</f>
        <v>28.832000000000001</v>
      </c>
      <c r="D69" s="4">
        <f t="shared" ref="D69:D83" si="9">ROUND(O69,3)</f>
        <v>40.365000000000002</v>
      </c>
      <c r="E69" s="4">
        <f t="shared" ref="E69:E83" si="10">ROUND(P69,3)</f>
        <v>23.065999999999999</v>
      </c>
      <c r="F69" s="4">
        <f t="shared" ref="F69:F83" si="11">ROUND(Q69,3)</f>
        <v>34.598999999999997</v>
      </c>
      <c r="M69">
        <v>5.7664543071334173E-2</v>
      </c>
      <c r="N69">
        <f t="shared" ref="N69:Q83" si="12">$M69*N$3</f>
        <v>28.832271535667086</v>
      </c>
      <c r="O69">
        <f t="shared" si="12"/>
        <v>40.36518014993392</v>
      </c>
      <c r="P69">
        <f t="shared" si="12"/>
        <v>23.065817228533668</v>
      </c>
      <c r="Q69">
        <f t="shared" si="12"/>
        <v>34.598725842800505</v>
      </c>
    </row>
    <row r="70" spans="2:17" x14ac:dyDescent="0.3">
      <c r="B70" s="4">
        <v>86</v>
      </c>
      <c r="C70" s="4">
        <f t="shared" si="8"/>
        <v>32.277000000000001</v>
      </c>
      <c r="D70" s="4">
        <f t="shared" si="9"/>
        <v>45.188000000000002</v>
      </c>
      <c r="E70" s="4">
        <f t="shared" si="10"/>
        <v>25.821000000000002</v>
      </c>
      <c r="F70" s="4">
        <f t="shared" si="11"/>
        <v>38.731999999999999</v>
      </c>
      <c r="M70">
        <v>6.4553690299161803E-2</v>
      </c>
      <c r="N70">
        <f t="shared" si="12"/>
        <v>32.2768451495809</v>
      </c>
      <c r="O70">
        <f t="shared" si="12"/>
        <v>45.187583209413262</v>
      </c>
      <c r="P70">
        <f t="shared" si="12"/>
        <v>25.821476119664723</v>
      </c>
      <c r="Q70">
        <f t="shared" si="12"/>
        <v>38.732214179497085</v>
      </c>
    </row>
    <row r="71" spans="2:17" x14ac:dyDescent="0.3">
      <c r="B71" s="4">
        <v>87</v>
      </c>
      <c r="C71" s="4">
        <f t="shared" si="8"/>
        <v>36.118000000000002</v>
      </c>
      <c r="D71" s="4">
        <f t="shared" si="9"/>
        <v>50.566000000000003</v>
      </c>
      <c r="E71" s="4">
        <f t="shared" si="10"/>
        <v>28.895</v>
      </c>
      <c r="F71" s="4">
        <f t="shared" si="11"/>
        <v>43.341999999999999</v>
      </c>
      <c r="M71">
        <v>7.2236990358998554E-2</v>
      </c>
      <c r="N71">
        <f t="shared" si="12"/>
        <v>36.118495179499277</v>
      </c>
      <c r="O71">
        <f t="shared" si="12"/>
        <v>50.565893251298988</v>
      </c>
      <c r="P71">
        <f t="shared" si="12"/>
        <v>28.894796143599422</v>
      </c>
      <c r="Q71">
        <f t="shared" si="12"/>
        <v>43.342194215399132</v>
      </c>
    </row>
    <row r="72" spans="2:17" x14ac:dyDescent="0.3">
      <c r="B72" s="4">
        <v>88</v>
      </c>
      <c r="C72" s="4">
        <f t="shared" si="8"/>
        <v>40.399000000000001</v>
      </c>
      <c r="D72" s="4">
        <f t="shared" si="9"/>
        <v>56.558</v>
      </c>
      <c r="E72" s="4">
        <f t="shared" si="10"/>
        <v>32.319000000000003</v>
      </c>
      <c r="F72" s="4">
        <f t="shared" si="11"/>
        <v>48.478999999999999</v>
      </c>
      <c r="M72">
        <v>8.0797715318629337E-2</v>
      </c>
      <c r="N72">
        <f t="shared" si="12"/>
        <v>40.398857659314672</v>
      </c>
      <c r="O72">
        <f t="shared" si="12"/>
        <v>56.558400723040535</v>
      </c>
      <c r="P72">
        <f t="shared" si="12"/>
        <v>32.319086127451733</v>
      </c>
      <c r="Q72">
        <f t="shared" si="12"/>
        <v>48.478629191177603</v>
      </c>
    </row>
    <row r="73" spans="2:17" x14ac:dyDescent="0.3">
      <c r="B73" s="4">
        <v>89</v>
      </c>
      <c r="C73" s="4">
        <f t="shared" si="8"/>
        <v>45.162999999999997</v>
      </c>
      <c r="D73" s="4">
        <f t="shared" si="9"/>
        <v>63.228000000000002</v>
      </c>
      <c r="E73" s="4">
        <f t="shared" si="10"/>
        <v>36.130000000000003</v>
      </c>
      <c r="F73" s="4">
        <f t="shared" si="11"/>
        <v>54.195</v>
      </c>
      <c r="M73">
        <v>9.0325714205150787E-2</v>
      </c>
      <c r="N73">
        <f t="shared" si="12"/>
        <v>45.162857102575394</v>
      </c>
      <c r="O73">
        <f t="shared" si="12"/>
        <v>63.227999943605553</v>
      </c>
      <c r="P73">
        <f t="shared" si="12"/>
        <v>36.130285682060318</v>
      </c>
      <c r="Q73">
        <f t="shared" si="12"/>
        <v>54.19542852309047</v>
      </c>
    </row>
    <row r="74" spans="2:17" x14ac:dyDescent="0.3">
      <c r="B74" s="4">
        <v>90</v>
      </c>
      <c r="C74" s="4">
        <f t="shared" si="8"/>
        <v>50.459000000000003</v>
      </c>
      <c r="D74" s="4">
        <f t="shared" si="9"/>
        <v>70.641999999999996</v>
      </c>
      <c r="E74" s="4">
        <f t="shared" si="10"/>
        <v>40.366999999999997</v>
      </c>
      <c r="F74" s="4">
        <f t="shared" si="11"/>
        <v>60.55</v>
      </c>
      <c r="M74">
        <v>0.10091734390601759</v>
      </c>
      <c r="N74">
        <f t="shared" si="12"/>
        <v>50.458671953008796</v>
      </c>
      <c r="O74">
        <f t="shared" si="12"/>
        <v>70.642140734212305</v>
      </c>
      <c r="P74">
        <f t="shared" si="12"/>
        <v>40.366937562407031</v>
      </c>
      <c r="Q74">
        <f t="shared" si="12"/>
        <v>60.550406343610554</v>
      </c>
    </row>
    <row r="75" spans="2:17" x14ac:dyDescent="0.3">
      <c r="B75" s="4">
        <v>91</v>
      </c>
      <c r="C75" s="4">
        <f t="shared" si="8"/>
        <v>56.338000000000001</v>
      </c>
      <c r="D75" s="4">
        <f t="shared" si="9"/>
        <v>78.873000000000005</v>
      </c>
      <c r="E75" s="4">
        <f t="shared" si="10"/>
        <v>45.07</v>
      </c>
      <c r="F75" s="4">
        <f t="shared" si="11"/>
        <v>67.605000000000004</v>
      </c>
      <c r="M75">
        <v>0.11267519902962353</v>
      </c>
      <c r="N75">
        <f t="shared" si="12"/>
        <v>56.337599514811764</v>
      </c>
      <c r="O75">
        <f t="shared" si="12"/>
        <v>78.872639320736468</v>
      </c>
      <c r="P75">
        <f t="shared" si="12"/>
        <v>45.070079611849408</v>
      </c>
      <c r="Q75">
        <f t="shared" si="12"/>
        <v>67.605119417774119</v>
      </c>
    </row>
    <row r="76" spans="2:17" x14ac:dyDescent="0.3">
      <c r="B76" s="4">
        <v>92</v>
      </c>
      <c r="C76" s="4">
        <f t="shared" si="8"/>
        <v>62.853999999999999</v>
      </c>
      <c r="D76" s="4">
        <f t="shared" si="9"/>
        <v>87.995000000000005</v>
      </c>
      <c r="E76" s="4">
        <f t="shared" si="10"/>
        <v>50.283000000000001</v>
      </c>
      <c r="F76" s="4">
        <f t="shared" si="11"/>
        <v>75.424999999999997</v>
      </c>
      <c r="M76">
        <v>0.12570758063527576</v>
      </c>
      <c r="N76">
        <f t="shared" si="12"/>
        <v>62.85379031763788</v>
      </c>
      <c r="O76">
        <f t="shared" si="12"/>
        <v>87.995306444693028</v>
      </c>
      <c r="P76">
        <f t="shared" si="12"/>
        <v>50.283032254110303</v>
      </c>
      <c r="Q76">
        <f t="shared" si="12"/>
        <v>75.424548381165451</v>
      </c>
    </row>
    <row r="77" spans="2:17" x14ac:dyDescent="0.3">
      <c r="B77" s="4">
        <v>93</v>
      </c>
      <c r="C77" s="4">
        <f t="shared" si="8"/>
        <v>70.063999999999993</v>
      </c>
      <c r="D77" s="4">
        <f t="shared" si="9"/>
        <v>98.088999999999999</v>
      </c>
      <c r="E77" s="4">
        <f t="shared" si="10"/>
        <v>56.051000000000002</v>
      </c>
      <c r="F77" s="4">
        <f t="shared" si="11"/>
        <v>84.076999999999998</v>
      </c>
      <c r="M77">
        <v>0.14012763272015649</v>
      </c>
      <c r="N77">
        <f t="shared" si="12"/>
        <v>70.063816360078249</v>
      </c>
      <c r="O77">
        <f t="shared" si="12"/>
        <v>98.089342904109543</v>
      </c>
      <c r="P77">
        <f t="shared" si="12"/>
        <v>56.051053088062595</v>
      </c>
      <c r="Q77">
        <f t="shared" si="12"/>
        <v>84.076579632093896</v>
      </c>
    </row>
    <row r="78" spans="2:17" x14ac:dyDescent="0.3">
      <c r="B78" s="4">
        <v>94</v>
      </c>
      <c r="C78" s="4">
        <f t="shared" si="8"/>
        <v>78.025999999999996</v>
      </c>
      <c r="D78" s="4">
        <f t="shared" si="9"/>
        <v>109.236</v>
      </c>
      <c r="E78" s="4">
        <f t="shared" si="10"/>
        <v>62.420999999999999</v>
      </c>
      <c r="F78" s="4">
        <f t="shared" si="11"/>
        <v>93.631</v>
      </c>
      <c r="M78">
        <v>0.15605206395409221</v>
      </c>
      <c r="N78">
        <f t="shared" si="12"/>
        <v>78.026031977046102</v>
      </c>
      <c r="O78">
        <f t="shared" si="12"/>
        <v>109.23644476786455</v>
      </c>
      <c r="P78">
        <f t="shared" si="12"/>
        <v>62.420825581636883</v>
      </c>
      <c r="Q78">
        <f t="shared" si="12"/>
        <v>93.631238372455329</v>
      </c>
    </row>
    <row r="79" spans="2:17" x14ac:dyDescent="0.3">
      <c r="B79" s="4">
        <v>95</v>
      </c>
      <c r="C79" s="4">
        <f t="shared" si="8"/>
        <v>86.8</v>
      </c>
      <c r="D79" s="4">
        <f t="shared" si="9"/>
        <v>121.52</v>
      </c>
      <c r="E79" s="4">
        <f t="shared" si="10"/>
        <v>69.44</v>
      </c>
      <c r="F79" s="4">
        <f t="shared" si="11"/>
        <v>104.16</v>
      </c>
      <c r="M79">
        <v>0.17359936116606756</v>
      </c>
      <c r="N79">
        <f t="shared" si="12"/>
        <v>86.799680583033776</v>
      </c>
      <c r="O79">
        <f t="shared" si="12"/>
        <v>121.51955281624728</v>
      </c>
      <c r="P79">
        <f t="shared" si="12"/>
        <v>69.439744466427015</v>
      </c>
      <c r="Q79">
        <f t="shared" si="12"/>
        <v>104.15961669964054</v>
      </c>
    </row>
    <row r="80" spans="2:17" x14ac:dyDescent="0.3">
      <c r="B80" s="4">
        <v>96</v>
      </c>
      <c r="C80" s="4">
        <f t="shared" si="8"/>
        <v>96.444000000000003</v>
      </c>
      <c r="D80" s="4">
        <f t="shared" si="9"/>
        <v>135.02099999999999</v>
      </c>
      <c r="E80" s="4">
        <f t="shared" si="10"/>
        <v>77.155000000000001</v>
      </c>
      <c r="F80" s="4">
        <f t="shared" si="11"/>
        <v>115.732</v>
      </c>
      <c r="M80">
        <v>0.19288739172655056</v>
      </c>
      <c r="N80">
        <f t="shared" si="12"/>
        <v>96.443695863275281</v>
      </c>
      <c r="O80">
        <f t="shared" si="12"/>
        <v>135.02117420858539</v>
      </c>
      <c r="P80">
        <f t="shared" si="12"/>
        <v>77.154956690620224</v>
      </c>
      <c r="Q80">
        <f t="shared" si="12"/>
        <v>115.73243503593034</v>
      </c>
    </row>
    <row r="81" spans="2:17" x14ac:dyDescent="0.3">
      <c r="B81" s="4">
        <v>97</v>
      </c>
      <c r="C81" s="4">
        <f t="shared" si="8"/>
        <v>107.015</v>
      </c>
      <c r="D81" s="4">
        <f t="shared" si="9"/>
        <v>149.821</v>
      </c>
      <c r="E81" s="4">
        <f t="shared" si="10"/>
        <v>85.611999999999995</v>
      </c>
      <c r="F81" s="4">
        <f t="shared" si="11"/>
        <v>128.41800000000001</v>
      </c>
      <c r="M81">
        <v>0.21403028602038132</v>
      </c>
      <c r="N81">
        <f t="shared" si="12"/>
        <v>107.01514301019066</v>
      </c>
      <c r="O81">
        <f t="shared" si="12"/>
        <v>149.82120021426692</v>
      </c>
      <c r="P81">
        <f t="shared" si="12"/>
        <v>85.612114408152536</v>
      </c>
      <c r="Q81">
        <f t="shared" si="12"/>
        <v>128.4181716122288</v>
      </c>
    </row>
    <row r="82" spans="2:17" x14ac:dyDescent="0.3">
      <c r="B82" s="4">
        <v>98</v>
      </c>
      <c r="C82" s="4">
        <f t="shared" si="8"/>
        <v>118.56699999999999</v>
      </c>
      <c r="D82" s="4">
        <f t="shared" si="9"/>
        <v>165.994</v>
      </c>
      <c r="E82" s="4">
        <f t="shared" si="10"/>
        <v>94.853999999999999</v>
      </c>
      <c r="F82" s="4">
        <f t="shared" si="11"/>
        <v>142.28100000000001</v>
      </c>
      <c r="M82">
        <v>0.23713449116042085</v>
      </c>
      <c r="N82">
        <f t="shared" si="12"/>
        <v>118.56724558021043</v>
      </c>
      <c r="O82">
        <f t="shared" si="12"/>
        <v>165.9941438122946</v>
      </c>
      <c r="P82">
        <f t="shared" si="12"/>
        <v>94.85379646416834</v>
      </c>
      <c r="Q82">
        <f t="shared" si="12"/>
        <v>142.28069469625251</v>
      </c>
    </row>
    <row r="83" spans="2:17" x14ac:dyDescent="0.3">
      <c r="B83" s="4">
        <v>99</v>
      </c>
      <c r="C83" s="4">
        <f t="shared" si="8"/>
        <v>131.14699999999999</v>
      </c>
      <c r="D83" s="4">
        <f t="shared" si="9"/>
        <v>183.60599999999999</v>
      </c>
      <c r="E83" s="4">
        <f t="shared" si="10"/>
        <v>104.91800000000001</v>
      </c>
      <c r="F83" s="4">
        <f t="shared" si="11"/>
        <v>157.376</v>
      </c>
      <c r="M83">
        <v>0.26229389629347677</v>
      </c>
      <c r="N83">
        <f t="shared" si="12"/>
        <v>131.1469481467384</v>
      </c>
      <c r="O83">
        <f t="shared" si="12"/>
        <v>183.60572740543373</v>
      </c>
      <c r="P83">
        <f t="shared" si="12"/>
        <v>104.9175585173907</v>
      </c>
      <c r="Q83">
        <f t="shared" si="12"/>
        <v>157.37633777608607</v>
      </c>
    </row>
  </sheetData>
  <mergeCells count="3">
    <mergeCell ref="C2:D2"/>
    <mergeCell ref="E2:F2"/>
    <mergeCell ref="H2:I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E113"/>
  <sheetViews>
    <sheetView workbookViewId="0">
      <selection activeCell="D6" sqref="D6"/>
    </sheetView>
  </sheetViews>
  <sheetFormatPr defaultColWidth="11.19921875" defaultRowHeight="15.6" x14ac:dyDescent="0.3"/>
  <cols>
    <col min="3" max="4" width="10.796875" style="4"/>
    <col min="5" max="5" width="12.5" style="4" customWidth="1"/>
  </cols>
  <sheetData>
    <row r="3" spans="3:5" x14ac:dyDescent="0.3">
      <c r="C3" s="4" t="s">
        <v>0</v>
      </c>
      <c r="D3" s="4" t="s">
        <v>12</v>
      </c>
      <c r="E3" s="4" t="s">
        <v>40</v>
      </c>
    </row>
    <row r="4" spans="3:5" x14ac:dyDescent="0.3">
      <c r="C4" s="4">
        <v>1</v>
      </c>
      <c r="D4" s="6">
        <v>4.3999999999999997E-2</v>
      </c>
      <c r="E4" s="6">
        <f t="shared" ref="E4:E35" si="0">MAX(guarint,D4-intspread)</f>
        <v>0.03</v>
      </c>
    </row>
    <row r="5" spans="3:5" x14ac:dyDescent="0.3">
      <c r="C5" s="4">
        <v>2</v>
      </c>
      <c r="D5" s="6">
        <v>4.7E-2</v>
      </c>
      <c r="E5" s="6">
        <f t="shared" si="0"/>
        <v>3.2000000000000001E-2</v>
      </c>
    </row>
    <row r="6" spans="3:5" x14ac:dyDescent="0.3">
      <c r="C6" s="4">
        <v>3</v>
      </c>
      <c r="D6" s="6">
        <v>5.5E-2</v>
      </c>
      <c r="E6" s="6">
        <f t="shared" si="0"/>
        <v>0.04</v>
      </c>
    </row>
    <row r="7" spans="3:5" x14ac:dyDescent="0.3">
      <c r="C7" s="4">
        <v>4</v>
      </c>
      <c r="D7" s="6">
        <v>5.1999999999999998E-2</v>
      </c>
      <c r="E7" s="6">
        <f t="shared" si="0"/>
        <v>3.6999999999999998E-2</v>
      </c>
    </row>
    <row r="8" spans="3:5" x14ac:dyDescent="0.3">
      <c r="C8" s="4">
        <v>5</v>
      </c>
      <c r="D8" s="6">
        <v>4.9000000000000002E-2</v>
      </c>
      <c r="E8" s="6">
        <f t="shared" si="0"/>
        <v>3.4000000000000002E-2</v>
      </c>
    </row>
    <row r="9" spans="3:5" x14ac:dyDescent="0.3">
      <c r="C9" s="4">
        <v>6</v>
      </c>
      <c r="D9" s="6">
        <v>4.5999999999999999E-2</v>
      </c>
      <c r="E9" s="6">
        <f t="shared" si="0"/>
        <v>3.1E-2</v>
      </c>
    </row>
    <row r="10" spans="3:5" x14ac:dyDescent="0.3">
      <c r="C10" s="4">
        <v>7</v>
      </c>
      <c r="D10" s="6">
        <v>4.2999999999999997E-2</v>
      </c>
      <c r="E10" s="6">
        <f t="shared" si="0"/>
        <v>0.03</v>
      </c>
    </row>
    <row r="11" spans="3:5" x14ac:dyDescent="0.3">
      <c r="C11" s="4">
        <v>8</v>
      </c>
      <c r="D11" s="5">
        <v>0.04</v>
      </c>
      <c r="E11" s="6">
        <f t="shared" si="0"/>
        <v>0.03</v>
      </c>
    </row>
    <row r="12" spans="3:5" x14ac:dyDescent="0.3">
      <c r="C12" s="4">
        <v>9</v>
      </c>
      <c r="D12" s="5">
        <v>0.04</v>
      </c>
      <c r="E12" s="6">
        <f t="shared" si="0"/>
        <v>0.03</v>
      </c>
    </row>
    <row r="13" spans="3:5" x14ac:dyDescent="0.3">
      <c r="C13" s="4">
        <v>10</v>
      </c>
      <c r="D13" s="5">
        <v>0.04</v>
      </c>
      <c r="E13" s="6">
        <f t="shared" si="0"/>
        <v>0.03</v>
      </c>
    </row>
    <row r="14" spans="3:5" x14ac:dyDescent="0.3">
      <c r="C14" s="4">
        <v>11</v>
      </c>
      <c r="D14" s="5">
        <v>0.04</v>
      </c>
      <c r="E14" s="6">
        <f t="shared" si="0"/>
        <v>0.03</v>
      </c>
    </row>
    <row r="15" spans="3:5" x14ac:dyDescent="0.3">
      <c r="C15" s="4">
        <v>12</v>
      </c>
      <c r="D15" s="5">
        <v>0.04</v>
      </c>
      <c r="E15" s="6">
        <f t="shared" si="0"/>
        <v>0.03</v>
      </c>
    </row>
    <row r="16" spans="3:5" x14ac:dyDescent="0.3">
      <c r="C16" s="4">
        <v>13</v>
      </c>
      <c r="D16" s="5">
        <v>0.04</v>
      </c>
      <c r="E16" s="6">
        <f t="shared" si="0"/>
        <v>0.03</v>
      </c>
    </row>
    <row r="17" spans="3:5" x14ac:dyDescent="0.3">
      <c r="C17" s="4">
        <v>14</v>
      </c>
      <c r="D17" s="5">
        <v>0.04</v>
      </c>
      <c r="E17" s="6">
        <f t="shared" si="0"/>
        <v>0.03</v>
      </c>
    </row>
    <row r="18" spans="3:5" x14ac:dyDescent="0.3">
      <c r="C18" s="4">
        <v>15</v>
      </c>
      <c r="D18" s="5">
        <v>0.04</v>
      </c>
      <c r="E18" s="6">
        <f t="shared" si="0"/>
        <v>0.03</v>
      </c>
    </row>
    <row r="19" spans="3:5" x14ac:dyDescent="0.3">
      <c r="C19" s="4">
        <v>16</v>
      </c>
      <c r="D19" s="5">
        <v>0.04</v>
      </c>
      <c r="E19" s="6">
        <f t="shared" si="0"/>
        <v>0.03</v>
      </c>
    </row>
    <row r="20" spans="3:5" x14ac:dyDescent="0.3">
      <c r="C20" s="4">
        <v>17</v>
      </c>
      <c r="D20" s="5">
        <v>0.04</v>
      </c>
      <c r="E20" s="6">
        <f t="shared" si="0"/>
        <v>0.03</v>
      </c>
    </row>
    <row r="21" spans="3:5" x14ac:dyDescent="0.3">
      <c r="C21" s="4">
        <v>18</v>
      </c>
      <c r="D21" s="5">
        <v>0.04</v>
      </c>
      <c r="E21" s="6">
        <f t="shared" si="0"/>
        <v>0.03</v>
      </c>
    </row>
    <row r="22" spans="3:5" x14ac:dyDescent="0.3">
      <c r="C22" s="4">
        <v>19</v>
      </c>
      <c r="D22" s="5">
        <v>0.04</v>
      </c>
      <c r="E22" s="6">
        <f t="shared" si="0"/>
        <v>0.03</v>
      </c>
    </row>
    <row r="23" spans="3:5" x14ac:dyDescent="0.3">
      <c r="C23" s="4">
        <v>20</v>
      </c>
      <c r="D23" s="5">
        <v>0.04</v>
      </c>
      <c r="E23" s="6">
        <f t="shared" si="0"/>
        <v>0.03</v>
      </c>
    </row>
    <row r="24" spans="3:5" x14ac:dyDescent="0.3">
      <c r="C24" s="4">
        <v>21</v>
      </c>
      <c r="D24" s="5">
        <v>0.04</v>
      </c>
      <c r="E24" s="6">
        <f t="shared" si="0"/>
        <v>0.03</v>
      </c>
    </row>
    <row r="25" spans="3:5" x14ac:dyDescent="0.3">
      <c r="C25" s="4">
        <v>22</v>
      </c>
      <c r="D25" s="5">
        <v>0.04</v>
      </c>
      <c r="E25" s="6">
        <f t="shared" si="0"/>
        <v>0.03</v>
      </c>
    </row>
    <row r="26" spans="3:5" x14ac:dyDescent="0.3">
      <c r="C26" s="4">
        <v>23</v>
      </c>
      <c r="D26" s="5">
        <v>0.04</v>
      </c>
      <c r="E26" s="6">
        <f t="shared" si="0"/>
        <v>0.03</v>
      </c>
    </row>
    <row r="27" spans="3:5" x14ac:dyDescent="0.3">
      <c r="C27" s="4">
        <v>24</v>
      </c>
      <c r="D27" s="5">
        <v>0.04</v>
      </c>
      <c r="E27" s="6">
        <f t="shared" si="0"/>
        <v>0.03</v>
      </c>
    </row>
    <row r="28" spans="3:5" x14ac:dyDescent="0.3">
      <c r="C28" s="4">
        <v>25</v>
      </c>
      <c r="D28" s="5">
        <v>0.04</v>
      </c>
      <c r="E28" s="6">
        <f t="shared" si="0"/>
        <v>0.03</v>
      </c>
    </row>
    <row r="29" spans="3:5" x14ac:dyDescent="0.3">
      <c r="C29" s="4">
        <v>26</v>
      </c>
      <c r="D29" s="5">
        <v>0.04</v>
      </c>
      <c r="E29" s="6">
        <f t="shared" si="0"/>
        <v>0.03</v>
      </c>
    </row>
    <row r="30" spans="3:5" x14ac:dyDescent="0.3">
      <c r="C30" s="4">
        <v>27</v>
      </c>
      <c r="D30" s="5">
        <v>0.04</v>
      </c>
      <c r="E30" s="6">
        <f t="shared" si="0"/>
        <v>0.03</v>
      </c>
    </row>
    <row r="31" spans="3:5" x14ac:dyDescent="0.3">
      <c r="C31" s="4">
        <v>28</v>
      </c>
      <c r="D31" s="5">
        <v>0.04</v>
      </c>
      <c r="E31" s="6">
        <f t="shared" si="0"/>
        <v>0.03</v>
      </c>
    </row>
    <row r="32" spans="3:5" x14ac:dyDescent="0.3">
      <c r="C32" s="4">
        <v>29</v>
      </c>
      <c r="D32" s="5">
        <v>0.04</v>
      </c>
      <c r="E32" s="6">
        <f t="shared" si="0"/>
        <v>0.03</v>
      </c>
    </row>
    <row r="33" spans="3:5" x14ac:dyDescent="0.3">
      <c r="C33" s="4">
        <v>30</v>
      </c>
      <c r="D33" s="5">
        <v>0.04</v>
      </c>
      <c r="E33" s="6">
        <f t="shared" si="0"/>
        <v>0.03</v>
      </c>
    </row>
    <row r="34" spans="3:5" x14ac:dyDescent="0.3">
      <c r="C34" s="4">
        <v>31</v>
      </c>
      <c r="D34" s="5">
        <v>0.04</v>
      </c>
      <c r="E34" s="6">
        <f t="shared" si="0"/>
        <v>0.03</v>
      </c>
    </row>
    <row r="35" spans="3:5" x14ac:dyDescent="0.3">
      <c r="C35" s="4">
        <v>32</v>
      </c>
      <c r="D35" s="5">
        <v>0.04</v>
      </c>
      <c r="E35" s="6">
        <f t="shared" si="0"/>
        <v>0.03</v>
      </c>
    </row>
    <row r="36" spans="3:5" x14ac:dyDescent="0.3">
      <c r="C36" s="4">
        <v>33</v>
      </c>
      <c r="D36" s="5">
        <v>0.04</v>
      </c>
      <c r="E36" s="6">
        <f t="shared" ref="E36:E67" si="1">MAX(guarint,D36-intspread)</f>
        <v>0.03</v>
      </c>
    </row>
    <row r="37" spans="3:5" x14ac:dyDescent="0.3">
      <c r="C37" s="4">
        <v>34</v>
      </c>
      <c r="D37" s="5">
        <v>0.04</v>
      </c>
      <c r="E37" s="6">
        <f t="shared" si="1"/>
        <v>0.03</v>
      </c>
    </row>
    <row r="38" spans="3:5" x14ac:dyDescent="0.3">
      <c r="C38" s="4">
        <v>35</v>
      </c>
      <c r="D38" s="5">
        <v>0.04</v>
      </c>
      <c r="E38" s="6">
        <f t="shared" si="1"/>
        <v>0.03</v>
      </c>
    </row>
    <row r="39" spans="3:5" x14ac:dyDescent="0.3">
      <c r="C39" s="4">
        <v>36</v>
      </c>
      <c r="D39" s="5">
        <v>0.04</v>
      </c>
      <c r="E39" s="6">
        <f t="shared" si="1"/>
        <v>0.03</v>
      </c>
    </row>
    <row r="40" spans="3:5" x14ac:dyDescent="0.3">
      <c r="C40" s="4">
        <v>37</v>
      </c>
      <c r="D40" s="5">
        <v>0.04</v>
      </c>
      <c r="E40" s="6">
        <f t="shared" si="1"/>
        <v>0.03</v>
      </c>
    </row>
    <row r="41" spans="3:5" x14ac:dyDescent="0.3">
      <c r="C41" s="4">
        <v>38</v>
      </c>
      <c r="D41" s="5">
        <v>0.04</v>
      </c>
      <c r="E41" s="6">
        <f t="shared" si="1"/>
        <v>0.03</v>
      </c>
    </row>
    <row r="42" spans="3:5" x14ac:dyDescent="0.3">
      <c r="C42" s="4">
        <v>39</v>
      </c>
      <c r="D42" s="5">
        <v>0.04</v>
      </c>
      <c r="E42" s="6">
        <f t="shared" si="1"/>
        <v>0.03</v>
      </c>
    </row>
    <row r="43" spans="3:5" x14ac:dyDescent="0.3">
      <c r="C43" s="4">
        <v>40</v>
      </c>
      <c r="D43" s="5">
        <v>0.04</v>
      </c>
      <c r="E43" s="6">
        <f t="shared" si="1"/>
        <v>0.03</v>
      </c>
    </row>
    <row r="44" spans="3:5" x14ac:dyDescent="0.3">
      <c r="C44" s="4">
        <v>41</v>
      </c>
      <c r="D44" s="5">
        <v>0.04</v>
      </c>
      <c r="E44" s="6">
        <f t="shared" si="1"/>
        <v>0.03</v>
      </c>
    </row>
    <row r="45" spans="3:5" x14ac:dyDescent="0.3">
      <c r="C45" s="4">
        <v>42</v>
      </c>
      <c r="D45" s="5">
        <v>0.04</v>
      </c>
      <c r="E45" s="6">
        <f t="shared" si="1"/>
        <v>0.03</v>
      </c>
    </row>
    <row r="46" spans="3:5" x14ac:dyDescent="0.3">
      <c r="C46" s="4">
        <v>43</v>
      </c>
      <c r="D46" s="5">
        <v>0.04</v>
      </c>
      <c r="E46" s="6">
        <f t="shared" si="1"/>
        <v>0.03</v>
      </c>
    </row>
    <row r="47" spans="3:5" x14ac:dyDescent="0.3">
      <c r="C47" s="4">
        <v>44</v>
      </c>
      <c r="D47" s="5">
        <v>0.04</v>
      </c>
      <c r="E47" s="6">
        <f t="shared" si="1"/>
        <v>0.03</v>
      </c>
    </row>
    <row r="48" spans="3:5" x14ac:dyDescent="0.3">
      <c r="C48" s="4">
        <v>45</v>
      </c>
      <c r="D48" s="5">
        <v>0.04</v>
      </c>
      <c r="E48" s="6">
        <f t="shared" si="1"/>
        <v>0.03</v>
      </c>
    </row>
    <row r="49" spans="3:5" x14ac:dyDescent="0.3">
      <c r="C49" s="4">
        <v>46</v>
      </c>
      <c r="D49" s="5">
        <v>0.04</v>
      </c>
      <c r="E49" s="6">
        <f t="shared" si="1"/>
        <v>0.03</v>
      </c>
    </row>
    <row r="50" spans="3:5" x14ac:dyDescent="0.3">
      <c r="C50" s="4">
        <v>47</v>
      </c>
      <c r="D50" s="5">
        <v>0.04</v>
      </c>
      <c r="E50" s="6">
        <f t="shared" si="1"/>
        <v>0.03</v>
      </c>
    </row>
    <row r="51" spans="3:5" x14ac:dyDescent="0.3">
      <c r="C51" s="4">
        <v>48</v>
      </c>
      <c r="D51" s="5">
        <v>0.04</v>
      </c>
      <c r="E51" s="6">
        <f t="shared" si="1"/>
        <v>0.03</v>
      </c>
    </row>
    <row r="52" spans="3:5" x14ac:dyDescent="0.3">
      <c r="C52" s="4">
        <v>49</v>
      </c>
      <c r="D52" s="5">
        <v>0.04</v>
      </c>
      <c r="E52" s="6">
        <f t="shared" si="1"/>
        <v>0.03</v>
      </c>
    </row>
    <row r="53" spans="3:5" x14ac:dyDescent="0.3">
      <c r="C53" s="4">
        <v>50</v>
      </c>
      <c r="D53" s="5">
        <v>0.04</v>
      </c>
      <c r="E53" s="6">
        <f t="shared" si="1"/>
        <v>0.03</v>
      </c>
    </row>
    <row r="54" spans="3:5" x14ac:dyDescent="0.3">
      <c r="C54" s="4">
        <v>51</v>
      </c>
      <c r="D54" s="5">
        <v>0.04</v>
      </c>
      <c r="E54" s="6">
        <f t="shared" si="1"/>
        <v>0.03</v>
      </c>
    </row>
    <row r="55" spans="3:5" x14ac:dyDescent="0.3">
      <c r="C55" s="4">
        <v>52</v>
      </c>
      <c r="D55" s="5">
        <v>0.04</v>
      </c>
      <c r="E55" s="6">
        <f t="shared" si="1"/>
        <v>0.03</v>
      </c>
    </row>
    <row r="56" spans="3:5" x14ac:dyDescent="0.3">
      <c r="C56" s="4">
        <v>53</v>
      </c>
      <c r="D56" s="5">
        <v>0.04</v>
      </c>
      <c r="E56" s="6">
        <f t="shared" si="1"/>
        <v>0.03</v>
      </c>
    </row>
    <row r="57" spans="3:5" x14ac:dyDescent="0.3">
      <c r="C57" s="4">
        <v>54</v>
      </c>
      <c r="D57" s="5">
        <v>0.04</v>
      </c>
      <c r="E57" s="6">
        <f t="shared" si="1"/>
        <v>0.03</v>
      </c>
    </row>
    <row r="58" spans="3:5" x14ac:dyDescent="0.3">
      <c r="C58" s="4">
        <v>55</v>
      </c>
      <c r="D58" s="5">
        <v>0.04</v>
      </c>
      <c r="E58" s="6">
        <f t="shared" si="1"/>
        <v>0.03</v>
      </c>
    </row>
    <row r="59" spans="3:5" x14ac:dyDescent="0.3">
      <c r="C59" s="4">
        <v>56</v>
      </c>
      <c r="D59" s="5">
        <v>0.04</v>
      </c>
      <c r="E59" s="6">
        <f t="shared" si="1"/>
        <v>0.03</v>
      </c>
    </row>
    <row r="60" spans="3:5" x14ac:dyDescent="0.3">
      <c r="C60" s="4">
        <v>57</v>
      </c>
      <c r="D60" s="5">
        <v>0.04</v>
      </c>
      <c r="E60" s="6">
        <f t="shared" si="1"/>
        <v>0.03</v>
      </c>
    </row>
    <row r="61" spans="3:5" x14ac:dyDescent="0.3">
      <c r="C61" s="4">
        <v>58</v>
      </c>
      <c r="D61" s="5">
        <v>0.04</v>
      </c>
      <c r="E61" s="6">
        <f t="shared" si="1"/>
        <v>0.03</v>
      </c>
    </row>
    <row r="62" spans="3:5" x14ac:dyDescent="0.3">
      <c r="C62" s="4">
        <v>59</v>
      </c>
      <c r="D62" s="5">
        <v>0.04</v>
      </c>
      <c r="E62" s="6">
        <f t="shared" si="1"/>
        <v>0.03</v>
      </c>
    </row>
    <row r="63" spans="3:5" x14ac:dyDescent="0.3">
      <c r="C63" s="4">
        <v>60</v>
      </c>
      <c r="D63" s="5">
        <v>0.04</v>
      </c>
      <c r="E63" s="6">
        <f t="shared" si="1"/>
        <v>0.03</v>
      </c>
    </row>
    <row r="64" spans="3:5" x14ac:dyDescent="0.3">
      <c r="C64" s="4">
        <v>61</v>
      </c>
      <c r="D64" s="5">
        <v>0.04</v>
      </c>
      <c r="E64" s="6">
        <f t="shared" si="1"/>
        <v>0.03</v>
      </c>
    </row>
    <row r="65" spans="3:5" x14ac:dyDescent="0.3">
      <c r="C65" s="4">
        <v>62</v>
      </c>
      <c r="D65" s="5">
        <v>0.04</v>
      </c>
      <c r="E65" s="6">
        <f t="shared" si="1"/>
        <v>0.03</v>
      </c>
    </row>
    <row r="66" spans="3:5" x14ac:dyDescent="0.3">
      <c r="C66" s="4">
        <v>63</v>
      </c>
      <c r="D66" s="5">
        <v>0.04</v>
      </c>
      <c r="E66" s="6">
        <f t="shared" si="1"/>
        <v>0.03</v>
      </c>
    </row>
    <row r="67" spans="3:5" x14ac:dyDescent="0.3">
      <c r="C67" s="4">
        <v>64</v>
      </c>
      <c r="D67" s="5">
        <v>0.04</v>
      </c>
      <c r="E67" s="6">
        <f t="shared" si="1"/>
        <v>0.03</v>
      </c>
    </row>
    <row r="68" spans="3:5" x14ac:dyDescent="0.3">
      <c r="C68" s="4">
        <v>65</v>
      </c>
      <c r="D68" s="5">
        <v>0.04</v>
      </c>
      <c r="E68" s="6">
        <f t="shared" ref="E68:E99" si="2">MAX(guarint,D68-intspread)</f>
        <v>0.03</v>
      </c>
    </row>
    <row r="69" spans="3:5" x14ac:dyDescent="0.3">
      <c r="C69" s="4">
        <v>66</v>
      </c>
      <c r="D69" s="5">
        <v>0.04</v>
      </c>
      <c r="E69" s="6">
        <f t="shared" si="2"/>
        <v>0.03</v>
      </c>
    </row>
    <row r="70" spans="3:5" x14ac:dyDescent="0.3">
      <c r="C70" s="4">
        <v>67</v>
      </c>
      <c r="D70" s="5">
        <v>0.04</v>
      </c>
      <c r="E70" s="6">
        <f t="shared" si="2"/>
        <v>0.03</v>
      </c>
    </row>
    <row r="71" spans="3:5" x14ac:dyDescent="0.3">
      <c r="C71" s="4">
        <v>68</v>
      </c>
      <c r="D71" s="5">
        <v>0.04</v>
      </c>
      <c r="E71" s="6">
        <f t="shared" si="2"/>
        <v>0.03</v>
      </c>
    </row>
    <row r="72" spans="3:5" x14ac:dyDescent="0.3">
      <c r="C72" s="4">
        <v>69</v>
      </c>
      <c r="D72" s="5">
        <v>0.04</v>
      </c>
      <c r="E72" s="6">
        <f t="shared" si="2"/>
        <v>0.03</v>
      </c>
    </row>
    <row r="73" spans="3:5" x14ac:dyDescent="0.3">
      <c r="C73" s="4">
        <v>70</v>
      </c>
      <c r="D73" s="5">
        <v>0.04</v>
      </c>
      <c r="E73" s="6">
        <f t="shared" si="2"/>
        <v>0.03</v>
      </c>
    </row>
    <row r="74" spans="3:5" x14ac:dyDescent="0.3">
      <c r="C74" s="4">
        <v>71</v>
      </c>
      <c r="D74" s="5">
        <v>0.04</v>
      </c>
      <c r="E74" s="6">
        <f t="shared" si="2"/>
        <v>0.03</v>
      </c>
    </row>
    <row r="75" spans="3:5" x14ac:dyDescent="0.3">
      <c r="C75" s="4">
        <v>72</v>
      </c>
      <c r="D75" s="5">
        <v>0.04</v>
      </c>
      <c r="E75" s="6">
        <f t="shared" si="2"/>
        <v>0.03</v>
      </c>
    </row>
    <row r="76" spans="3:5" x14ac:dyDescent="0.3">
      <c r="C76" s="4">
        <v>73</v>
      </c>
      <c r="D76" s="5">
        <v>0.04</v>
      </c>
      <c r="E76" s="6">
        <f t="shared" si="2"/>
        <v>0.03</v>
      </c>
    </row>
    <row r="77" spans="3:5" x14ac:dyDescent="0.3">
      <c r="C77" s="4">
        <v>74</v>
      </c>
      <c r="D77" s="5">
        <v>0.04</v>
      </c>
      <c r="E77" s="6">
        <f t="shared" si="2"/>
        <v>0.03</v>
      </c>
    </row>
    <row r="78" spans="3:5" x14ac:dyDescent="0.3">
      <c r="C78" s="4">
        <v>75</v>
      </c>
      <c r="D78" s="5">
        <v>0.04</v>
      </c>
      <c r="E78" s="6">
        <f t="shared" si="2"/>
        <v>0.03</v>
      </c>
    </row>
    <row r="79" spans="3:5" x14ac:dyDescent="0.3">
      <c r="C79" s="4">
        <v>76</v>
      </c>
      <c r="D79" s="5">
        <v>0.04</v>
      </c>
      <c r="E79" s="6">
        <f t="shared" si="2"/>
        <v>0.03</v>
      </c>
    </row>
    <row r="80" spans="3:5" x14ac:dyDescent="0.3">
      <c r="C80" s="4">
        <v>77</v>
      </c>
      <c r="D80" s="5">
        <v>0.04</v>
      </c>
      <c r="E80" s="6">
        <f t="shared" si="2"/>
        <v>0.03</v>
      </c>
    </row>
    <row r="81" spans="3:5" x14ac:dyDescent="0.3">
      <c r="C81" s="4">
        <v>78</v>
      </c>
      <c r="D81" s="5">
        <v>0.04</v>
      </c>
      <c r="E81" s="6">
        <f t="shared" si="2"/>
        <v>0.03</v>
      </c>
    </row>
    <row r="82" spans="3:5" x14ac:dyDescent="0.3">
      <c r="C82" s="4">
        <v>79</v>
      </c>
      <c r="D82" s="5">
        <v>0.04</v>
      </c>
      <c r="E82" s="6">
        <f t="shared" si="2"/>
        <v>0.03</v>
      </c>
    </row>
    <row r="83" spans="3:5" x14ac:dyDescent="0.3">
      <c r="C83" s="4">
        <v>80</v>
      </c>
      <c r="D83" s="5">
        <v>0.04</v>
      </c>
      <c r="E83" s="6">
        <f t="shared" si="2"/>
        <v>0.03</v>
      </c>
    </row>
    <row r="84" spans="3:5" x14ac:dyDescent="0.3">
      <c r="C84" s="4">
        <v>81</v>
      </c>
      <c r="D84" s="5">
        <v>0.04</v>
      </c>
      <c r="E84" s="6">
        <f t="shared" si="2"/>
        <v>0.03</v>
      </c>
    </row>
    <row r="85" spans="3:5" x14ac:dyDescent="0.3">
      <c r="C85" s="4">
        <v>82</v>
      </c>
      <c r="D85" s="5">
        <v>0.04</v>
      </c>
      <c r="E85" s="6">
        <f t="shared" si="2"/>
        <v>0.03</v>
      </c>
    </row>
    <row r="86" spans="3:5" x14ac:dyDescent="0.3">
      <c r="C86" s="4">
        <v>83</v>
      </c>
      <c r="D86" s="5">
        <v>0.04</v>
      </c>
      <c r="E86" s="6">
        <f t="shared" si="2"/>
        <v>0.03</v>
      </c>
    </row>
    <row r="87" spans="3:5" x14ac:dyDescent="0.3">
      <c r="C87" s="4">
        <v>84</v>
      </c>
      <c r="D87" s="5">
        <v>0.04</v>
      </c>
      <c r="E87" s="6">
        <f t="shared" si="2"/>
        <v>0.03</v>
      </c>
    </row>
    <row r="88" spans="3:5" x14ac:dyDescent="0.3">
      <c r="C88" s="4">
        <v>85</v>
      </c>
      <c r="D88" s="5">
        <v>0.04</v>
      </c>
      <c r="E88" s="6">
        <f t="shared" si="2"/>
        <v>0.03</v>
      </c>
    </row>
    <row r="89" spans="3:5" x14ac:dyDescent="0.3">
      <c r="C89" s="4">
        <v>86</v>
      </c>
      <c r="D89" s="5">
        <v>0.04</v>
      </c>
      <c r="E89" s="6">
        <f t="shared" si="2"/>
        <v>0.03</v>
      </c>
    </row>
    <row r="90" spans="3:5" x14ac:dyDescent="0.3">
      <c r="C90" s="4">
        <v>87</v>
      </c>
      <c r="D90" s="5">
        <v>0.04</v>
      </c>
      <c r="E90" s="6">
        <f t="shared" si="2"/>
        <v>0.03</v>
      </c>
    </row>
    <row r="91" spans="3:5" x14ac:dyDescent="0.3">
      <c r="C91" s="4">
        <v>88</v>
      </c>
      <c r="D91" s="5">
        <v>0.04</v>
      </c>
      <c r="E91" s="6">
        <f t="shared" si="2"/>
        <v>0.03</v>
      </c>
    </row>
    <row r="92" spans="3:5" x14ac:dyDescent="0.3">
      <c r="C92" s="4">
        <v>89</v>
      </c>
      <c r="D92" s="5">
        <v>0.04</v>
      </c>
      <c r="E92" s="6">
        <f t="shared" si="2"/>
        <v>0.03</v>
      </c>
    </row>
    <row r="93" spans="3:5" x14ac:dyDescent="0.3">
      <c r="C93" s="4">
        <v>90</v>
      </c>
      <c r="D93" s="5">
        <v>0.04</v>
      </c>
      <c r="E93" s="6">
        <f t="shared" si="2"/>
        <v>0.03</v>
      </c>
    </row>
    <row r="94" spans="3:5" x14ac:dyDescent="0.3">
      <c r="C94" s="4">
        <v>91</v>
      </c>
      <c r="D94" s="5">
        <v>0.04</v>
      </c>
      <c r="E94" s="6">
        <f t="shared" si="2"/>
        <v>0.03</v>
      </c>
    </row>
    <row r="95" spans="3:5" x14ac:dyDescent="0.3">
      <c r="C95" s="4">
        <v>92</v>
      </c>
      <c r="D95" s="5">
        <v>0.04</v>
      </c>
      <c r="E95" s="6">
        <f t="shared" si="2"/>
        <v>0.03</v>
      </c>
    </row>
    <row r="96" spans="3:5" x14ac:dyDescent="0.3">
      <c r="C96" s="4">
        <v>93</v>
      </c>
      <c r="D96" s="5">
        <v>0.04</v>
      </c>
      <c r="E96" s="6">
        <f t="shared" si="2"/>
        <v>0.03</v>
      </c>
    </row>
    <row r="97" spans="3:5" x14ac:dyDescent="0.3">
      <c r="C97" s="4">
        <v>94</v>
      </c>
      <c r="D97" s="5">
        <v>0.04</v>
      </c>
      <c r="E97" s="6">
        <f t="shared" si="2"/>
        <v>0.03</v>
      </c>
    </row>
    <row r="98" spans="3:5" x14ac:dyDescent="0.3">
      <c r="C98" s="4">
        <v>95</v>
      </c>
      <c r="D98" s="5">
        <v>0.04</v>
      </c>
      <c r="E98" s="6">
        <f t="shared" si="2"/>
        <v>0.03</v>
      </c>
    </row>
    <row r="99" spans="3:5" x14ac:dyDescent="0.3">
      <c r="C99" s="4">
        <v>96</v>
      </c>
      <c r="D99" s="5">
        <v>0.04</v>
      </c>
      <c r="E99" s="6">
        <f t="shared" si="2"/>
        <v>0.03</v>
      </c>
    </row>
    <row r="100" spans="3:5" x14ac:dyDescent="0.3">
      <c r="C100" s="4">
        <v>97</v>
      </c>
      <c r="D100" s="5">
        <v>0.04</v>
      </c>
      <c r="E100" s="6">
        <f t="shared" ref="E100:E113" si="3">MAX(guarint,D100-intspread)</f>
        <v>0.03</v>
      </c>
    </row>
    <row r="101" spans="3:5" x14ac:dyDescent="0.3">
      <c r="C101" s="4">
        <v>98</v>
      </c>
      <c r="D101" s="5">
        <v>0.04</v>
      </c>
      <c r="E101" s="6">
        <f t="shared" si="3"/>
        <v>0.03</v>
      </c>
    </row>
    <row r="102" spans="3:5" x14ac:dyDescent="0.3">
      <c r="C102" s="4">
        <v>99</v>
      </c>
      <c r="D102" s="5">
        <v>0.04</v>
      </c>
      <c r="E102" s="6">
        <f t="shared" si="3"/>
        <v>0.03</v>
      </c>
    </row>
    <row r="103" spans="3:5" x14ac:dyDescent="0.3">
      <c r="C103" s="4">
        <v>100</v>
      </c>
      <c r="D103" s="5">
        <v>0.04</v>
      </c>
      <c r="E103" s="6">
        <f t="shared" si="3"/>
        <v>0.03</v>
      </c>
    </row>
    <row r="104" spans="3:5" x14ac:dyDescent="0.3">
      <c r="C104" s="4">
        <v>101</v>
      </c>
      <c r="D104" s="5">
        <v>0.04</v>
      </c>
      <c r="E104" s="6">
        <f t="shared" si="3"/>
        <v>0.03</v>
      </c>
    </row>
    <row r="105" spans="3:5" x14ac:dyDescent="0.3">
      <c r="C105" s="4">
        <v>102</v>
      </c>
      <c r="D105" s="5">
        <v>0.04</v>
      </c>
      <c r="E105" s="6">
        <f t="shared" si="3"/>
        <v>0.03</v>
      </c>
    </row>
    <row r="106" spans="3:5" x14ac:dyDescent="0.3">
      <c r="C106" s="4">
        <v>103</v>
      </c>
      <c r="D106" s="5">
        <v>0.04</v>
      </c>
      <c r="E106" s="6">
        <f t="shared" si="3"/>
        <v>0.03</v>
      </c>
    </row>
    <row r="107" spans="3:5" x14ac:dyDescent="0.3">
      <c r="C107" s="4">
        <v>104</v>
      </c>
      <c r="D107" s="5">
        <v>0.04</v>
      </c>
      <c r="E107" s="6">
        <f t="shared" si="3"/>
        <v>0.03</v>
      </c>
    </row>
    <row r="108" spans="3:5" x14ac:dyDescent="0.3">
      <c r="C108" s="4">
        <v>105</v>
      </c>
      <c r="D108" s="5">
        <v>0.04</v>
      </c>
      <c r="E108" s="6">
        <f t="shared" si="3"/>
        <v>0.03</v>
      </c>
    </row>
    <row r="109" spans="3:5" x14ac:dyDescent="0.3">
      <c r="C109" s="4">
        <v>106</v>
      </c>
      <c r="D109" s="5">
        <v>0.04</v>
      </c>
      <c r="E109" s="6">
        <f t="shared" si="3"/>
        <v>0.03</v>
      </c>
    </row>
    <row r="110" spans="3:5" x14ac:dyDescent="0.3">
      <c r="C110" s="4">
        <v>107</v>
      </c>
      <c r="D110" s="5">
        <v>0.04</v>
      </c>
      <c r="E110" s="6">
        <f t="shared" si="3"/>
        <v>0.03</v>
      </c>
    </row>
    <row r="111" spans="3:5" x14ac:dyDescent="0.3">
      <c r="C111" s="4">
        <v>108</v>
      </c>
      <c r="D111" s="5">
        <v>0.04</v>
      </c>
      <c r="E111" s="6">
        <f t="shared" si="3"/>
        <v>0.03</v>
      </c>
    </row>
    <row r="112" spans="3:5" x14ac:dyDescent="0.3">
      <c r="C112" s="4">
        <v>109</v>
      </c>
      <c r="D112" s="5">
        <v>0.04</v>
      </c>
      <c r="E112" s="6">
        <f t="shared" si="3"/>
        <v>0.03</v>
      </c>
    </row>
    <row r="113" spans="3:5" x14ac:dyDescent="0.3">
      <c r="C113" s="4">
        <v>110</v>
      </c>
      <c r="D113" s="5">
        <v>0.04</v>
      </c>
      <c r="E113" s="6">
        <f t="shared" si="3"/>
        <v>0.03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D83"/>
  <sheetViews>
    <sheetView workbookViewId="0">
      <selection activeCell="G66" sqref="G66"/>
    </sheetView>
  </sheetViews>
  <sheetFormatPr defaultColWidth="11.19921875" defaultRowHeight="15.6" x14ac:dyDescent="0.3"/>
  <cols>
    <col min="3" max="4" width="10.796875" style="4"/>
  </cols>
  <sheetData>
    <row r="3" spans="3:4" x14ac:dyDescent="0.3">
      <c r="C3" s="4" t="s">
        <v>1</v>
      </c>
      <c r="D3" s="4" t="s">
        <v>22</v>
      </c>
    </row>
    <row r="4" spans="3:4" x14ac:dyDescent="0.3">
      <c r="C4" s="4">
        <v>20</v>
      </c>
      <c r="D4" s="4">
        <v>2.5</v>
      </c>
    </row>
    <row r="5" spans="3:4" x14ac:dyDescent="0.3">
      <c r="C5" s="4">
        <v>21</v>
      </c>
      <c r="D5" s="4">
        <v>2.5</v>
      </c>
    </row>
    <row r="6" spans="3:4" x14ac:dyDescent="0.3">
      <c r="C6" s="4">
        <v>22</v>
      </c>
      <c r="D6" s="4">
        <v>2.5</v>
      </c>
    </row>
    <row r="7" spans="3:4" x14ac:dyDescent="0.3">
      <c r="C7" s="4">
        <v>23</v>
      </c>
      <c r="D7" s="4">
        <v>2.5</v>
      </c>
    </row>
    <row r="8" spans="3:4" x14ac:dyDescent="0.3">
      <c r="C8" s="4">
        <v>24</v>
      </c>
      <c r="D8" s="4">
        <v>2.5</v>
      </c>
    </row>
    <row r="9" spans="3:4" x14ac:dyDescent="0.3">
      <c r="C9" s="4">
        <v>25</v>
      </c>
      <c r="D9" s="4">
        <v>2.5</v>
      </c>
    </row>
    <row r="10" spans="3:4" x14ac:dyDescent="0.3">
      <c r="C10" s="4">
        <v>26</v>
      </c>
      <c r="D10" s="4">
        <v>2.5</v>
      </c>
    </row>
    <row r="11" spans="3:4" x14ac:dyDescent="0.3">
      <c r="C11" s="4">
        <v>27</v>
      </c>
      <c r="D11" s="4">
        <v>2.5</v>
      </c>
    </row>
    <row r="12" spans="3:4" x14ac:dyDescent="0.3">
      <c r="C12" s="4">
        <v>28</v>
      </c>
      <c r="D12" s="4">
        <v>2.5</v>
      </c>
    </row>
    <row r="13" spans="3:4" x14ac:dyDescent="0.3">
      <c r="C13" s="4">
        <v>29</v>
      </c>
      <c r="D13" s="4">
        <v>2.5</v>
      </c>
    </row>
    <row r="14" spans="3:4" x14ac:dyDescent="0.3">
      <c r="C14" s="4">
        <v>30</v>
      </c>
      <c r="D14" s="4">
        <v>2.5</v>
      </c>
    </row>
    <row r="15" spans="3:4" x14ac:dyDescent="0.3">
      <c r="C15" s="4">
        <v>31</v>
      </c>
      <c r="D15" s="4">
        <v>2.5</v>
      </c>
    </row>
    <row r="16" spans="3:4" x14ac:dyDescent="0.3">
      <c r="C16" s="4">
        <v>32</v>
      </c>
      <c r="D16" s="4">
        <v>2.5</v>
      </c>
    </row>
    <row r="17" spans="3:4" x14ac:dyDescent="0.3">
      <c r="C17" s="4">
        <v>33</v>
      </c>
      <c r="D17" s="4">
        <v>2.5</v>
      </c>
    </row>
    <row r="18" spans="3:4" x14ac:dyDescent="0.3">
      <c r="C18" s="4">
        <v>34</v>
      </c>
      <c r="D18" s="4">
        <v>2.5</v>
      </c>
    </row>
    <row r="19" spans="3:4" x14ac:dyDescent="0.3">
      <c r="C19" s="4">
        <v>35</v>
      </c>
      <c r="D19" s="4">
        <v>2.5</v>
      </c>
    </row>
    <row r="20" spans="3:4" x14ac:dyDescent="0.3">
      <c r="C20" s="4">
        <v>36</v>
      </c>
      <c r="D20" s="4">
        <v>2.5</v>
      </c>
    </row>
    <row r="21" spans="3:4" x14ac:dyDescent="0.3">
      <c r="C21" s="4">
        <v>37</v>
      </c>
      <c r="D21" s="4">
        <v>2.5</v>
      </c>
    </row>
    <row r="22" spans="3:4" x14ac:dyDescent="0.3">
      <c r="C22" s="4">
        <v>38</v>
      </c>
      <c r="D22" s="4">
        <v>2.5</v>
      </c>
    </row>
    <row r="23" spans="3:4" x14ac:dyDescent="0.3">
      <c r="C23" s="4">
        <v>39</v>
      </c>
      <c r="D23" s="4">
        <v>2.5</v>
      </c>
    </row>
    <row r="24" spans="3:4" x14ac:dyDescent="0.3">
      <c r="C24" s="4">
        <v>40</v>
      </c>
      <c r="D24" s="4">
        <v>2.5</v>
      </c>
    </row>
    <row r="25" spans="3:4" x14ac:dyDescent="0.3">
      <c r="C25" s="4">
        <v>41</v>
      </c>
      <c r="D25" s="4">
        <f>(D29*(C25-C24)+D24*(C29-C25))/(C29-C24)</f>
        <v>2.4300000000000002</v>
      </c>
    </row>
    <row r="26" spans="3:4" x14ac:dyDescent="0.3">
      <c r="C26" s="4">
        <v>42</v>
      </c>
      <c r="D26" s="4">
        <f>(D29*(C26-C24)+D24*(C29-C26))/(C29-C24)</f>
        <v>2.3600000000000003</v>
      </c>
    </row>
    <row r="27" spans="3:4" x14ac:dyDescent="0.3">
      <c r="C27" s="4">
        <v>43</v>
      </c>
      <c r="D27" s="4">
        <f>(D29*(C27-C24)+D24*(C29-C27))/(C29-C24)</f>
        <v>2.29</v>
      </c>
    </row>
    <row r="28" spans="3:4" x14ac:dyDescent="0.3">
      <c r="C28" s="4">
        <v>44</v>
      </c>
      <c r="D28" s="4">
        <f>(D29*(C28-C24)+D24*(C29-C28))/(C29-C24)</f>
        <v>2.2199999999999998</v>
      </c>
    </row>
    <row r="29" spans="3:4" x14ac:dyDescent="0.3">
      <c r="C29" s="4">
        <v>45</v>
      </c>
      <c r="D29" s="4">
        <v>2.15</v>
      </c>
    </row>
    <row r="30" spans="3:4" x14ac:dyDescent="0.3">
      <c r="C30" s="4">
        <v>46</v>
      </c>
      <c r="D30" s="4">
        <f>(D34*(C30-C29)+D29*(C34-C30))/(C34-C29)</f>
        <v>2.09</v>
      </c>
    </row>
    <row r="31" spans="3:4" x14ac:dyDescent="0.3">
      <c r="C31" s="4">
        <v>47</v>
      </c>
      <c r="D31" s="4">
        <f>(D34*(C31-C29)+D29*(C34-C31))/(C34-C29)</f>
        <v>2.0299999999999998</v>
      </c>
    </row>
    <row r="32" spans="3:4" x14ac:dyDescent="0.3">
      <c r="C32" s="4">
        <v>48</v>
      </c>
      <c r="D32" s="4">
        <f>(D34*(C32-C29)+D29*(C34-C32))/(C34-C29)</f>
        <v>1.9700000000000002</v>
      </c>
    </row>
    <row r="33" spans="3:4" x14ac:dyDescent="0.3">
      <c r="C33" s="4">
        <v>49</v>
      </c>
      <c r="D33" s="4">
        <f>(D34*(C33-C29)+D29*(C34-C33))/(C34-C29)</f>
        <v>1.9100000000000001</v>
      </c>
    </row>
    <row r="34" spans="3:4" x14ac:dyDescent="0.3">
      <c r="C34" s="4">
        <v>50</v>
      </c>
      <c r="D34" s="4">
        <v>1.85</v>
      </c>
    </row>
    <row r="35" spans="3:4" x14ac:dyDescent="0.3">
      <c r="C35" s="4">
        <v>51</v>
      </c>
      <c r="D35" s="4">
        <f>(D39*(C35-C34)+D34*(C39-C35))/(C39-C34)</f>
        <v>1.78</v>
      </c>
    </row>
    <row r="36" spans="3:4" x14ac:dyDescent="0.3">
      <c r="C36" s="4">
        <v>52</v>
      </c>
      <c r="D36" s="4">
        <f>(D39*(C36-C34)+D34*(C39-C36))/(C39-C34)</f>
        <v>1.7100000000000002</v>
      </c>
    </row>
    <row r="37" spans="3:4" x14ac:dyDescent="0.3">
      <c r="C37" s="4">
        <v>53</v>
      </c>
      <c r="D37" s="4">
        <f>(D39*(C37-C34)+D34*(C39-C37))/(C39-C34)</f>
        <v>1.64</v>
      </c>
    </row>
    <row r="38" spans="3:4" x14ac:dyDescent="0.3">
      <c r="C38" s="4">
        <v>54</v>
      </c>
      <c r="D38" s="4">
        <f>(D39*(C38-C34)+D34*(C39-C38))/(C39-C34)</f>
        <v>1.5699999999999998</v>
      </c>
    </row>
    <row r="39" spans="3:4" x14ac:dyDescent="0.3">
      <c r="C39" s="4">
        <v>55</v>
      </c>
      <c r="D39" s="4">
        <v>1.5</v>
      </c>
    </row>
    <row r="40" spans="3:4" x14ac:dyDescent="0.3">
      <c r="C40" s="4">
        <v>56</v>
      </c>
      <c r="D40" s="4">
        <f>(D44*(C40-C39)+D39*(C44-C40))/(C44-C39)</f>
        <v>1.46</v>
      </c>
    </row>
    <row r="41" spans="3:4" x14ac:dyDescent="0.3">
      <c r="C41" s="4">
        <v>57</v>
      </c>
      <c r="D41" s="4">
        <f>(D44*(C41-C39)+D39*(C44-C41))/(C44-C39)</f>
        <v>1.42</v>
      </c>
    </row>
    <row r="42" spans="3:4" x14ac:dyDescent="0.3">
      <c r="C42" s="4">
        <v>58</v>
      </c>
      <c r="D42" s="4">
        <f>(D44*(C42-C39)+D39*(C44-C42))/(C44-C39)</f>
        <v>1.3800000000000001</v>
      </c>
    </row>
    <row r="43" spans="3:4" x14ac:dyDescent="0.3">
      <c r="C43" s="4">
        <v>59</v>
      </c>
      <c r="D43" s="4">
        <f>(D44*(C43-C39)+D39*(C44-C43))/(C44-C39)</f>
        <v>1.34</v>
      </c>
    </row>
    <row r="44" spans="3:4" x14ac:dyDescent="0.3">
      <c r="C44" s="4">
        <v>60</v>
      </c>
      <c r="D44" s="4">
        <v>1.3</v>
      </c>
    </row>
    <row r="45" spans="3:4" x14ac:dyDescent="0.3">
      <c r="C45" s="4">
        <v>61</v>
      </c>
      <c r="D45" s="4">
        <f>(D49*(C45-C44)+D44*(C49-C45))/(C49-C44)</f>
        <v>1.28</v>
      </c>
    </row>
    <row r="46" spans="3:4" x14ac:dyDescent="0.3">
      <c r="C46" s="4">
        <v>62</v>
      </c>
      <c r="D46" s="4">
        <f>(D49*(C46-C44)+D44*(C49-C46))/(C49-C44)</f>
        <v>1.2600000000000002</v>
      </c>
    </row>
    <row r="47" spans="3:4" x14ac:dyDescent="0.3">
      <c r="C47" s="4">
        <v>63</v>
      </c>
      <c r="D47" s="4">
        <f>(D49*(C47-C44)+D44*(C49-C47))/(C49-C44)</f>
        <v>1.2399999999999998</v>
      </c>
    </row>
    <row r="48" spans="3:4" x14ac:dyDescent="0.3">
      <c r="C48" s="4">
        <v>64</v>
      </c>
      <c r="D48" s="4">
        <f>(D49*(C48-C44)+D44*(C49-C48))/(C49-C44)</f>
        <v>1.22</v>
      </c>
    </row>
    <row r="49" spans="3:4" x14ac:dyDescent="0.3">
      <c r="C49" s="4">
        <v>65</v>
      </c>
      <c r="D49" s="4">
        <v>1.2</v>
      </c>
    </row>
    <row r="50" spans="3:4" x14ac:dyDescent="0.3">
      <c r="C50" s="4">
        <v>66</v>
      </c>
      <c r="D50" s="4">
        <f>(D54*(C50-C49)+D49*(C54-C50))/(C54-C49)</f>
        <v>1.19</v>
      </c>
    </row>
    <row r="51" spans="3:4" x14ac:dyDescent="0.3">
      <c r="C51" s="4">
        <v>67</v>
      </c>
      <c r="D51" s="4">
        <f>(D54*(C51-C49)+D49*(C54-C51))/(C54-C49)</f>
        <v>1.18</v>
      </c>
    </row>
    <row r="52" spans="3:4" x14ac:dyDescent="0.3">
      <c r="C52" s="4">
        <v>68</v>
      </c>
      <c r="D52" s="4">
        <f>(D54*(C52-C49)+D49*(C54-C52))/(C54-C49)</f>
        <v>1.17</v>
      </c>
    </row>
    <row r="53" spans="3:4" x14ac:dyDescent="0.3">
      <c r="C53" s="4">
        <v>69</v>
      </c>
      <c r="D53" s="4">
        <f>(D54*(C53-C49)+D49*(C54-C53))/(C54-C49)</f>
        <v>1.1599999999999999</v>
      </c>
    </row>
    <row r="54" spans="3:4" x14ac:dyDescent="0.3">
      <c r="C54" s="4">
        <v>70</v>
      </c>
      <c r="D54" s="4">
        <v>1.1499999999999999</v>
      </c>
    </row>
    <row r="55" spans="3:4" x14ac:dyDescent="0.3">
      <c r="C55" s="4">
        <v>71</v>
      </c>
      <c r="D55" s="4">
        <f>(D59*(C55-C54)+D54*(C59-C55))/(C59-C54)</f>
        <v>1.1299999999999999</v>
      </c>
    </row>
    <row r="56" spans="3:4" x14ac:dyDescent="0.3">
      <c r="C56" s="4">
        <v>72</v>
      </c>
      <c r="D56" s="4">
        <f>(D59*(C56-C54)+D54*(C59-C56))/(C59-C54)</f>
        <v>1.1099999999999999</v>
      </c>
    </row>
    <row r="57" spans="3:4" x14ac:dyDescent="0.3">
      <c r="C57" s="4">
        <v>73</v>
      </c>
      <c r="D57" s="4">
        <f>(D59*(C57-C54)+D54*(C59-C57))/(C59-C54)</f>
        <v>1.0900000000000001</v>
      </c>
    </row>
    <row r="58" spans="3:4" x14ac:dyDescent="0.3">
      <c r="C58" s="4">
        <v>74</v>
      </c>
      <c r="D58" s="4">
        <f>(D59*(C58-C54)+D54*(C59-C58))/(C59-C54)</f>
        <v>1.0699999999999998</v>
      </c>
    </row>
    <row r="59" spans="3:4" x14ac:dyDescent="0.3">
      <c r="C59" s="4">
        <v>75</v>
      </c>
      <c r="D59" s="4">
        <v>1.05</v>
      </c>
    </row>
    <row r="60" spans="3:4" x14ac:dyDescent="0.3">
      <c r="C60" s="4">
        <v>76</v>
      </c>
      <c r="D60" s="4">
        <v>1.05</v>
      </c>
    </row>
    <row r="61" spans="3:4" x14ac:dyDescent="0.3">
      <c r="C61" s="4">
        <v>77</v>
      </c>
      <c r="D61" s="4">
        <v>1.05</v>
      </c>
    </row>
    <row r="62" spans="3:4" x14ac:dyDescent="0.3">
      <c r="C62" s="4">
        <v>78</v>
      </c>
      <c r="D62" s="4">
        <v>1.05</v>
      </c>
    </row>
    <row r="63" spans="3:4" x14ac:dyDescent="0.3">
      <c r="C63" s="4">
        <v>79</v>
      </c>
      <c r="D63" s="4">
        <v>1.05</v>
      </c>
    </row>
    <row r="64" spans="3:4" x14ac:dyDescent="0.3">
      <c r="C64" s="4">
        <v>80</v>
      </c>
      <c r="D64" s="4">
        <v>1.05</v>
      </c>
    </row>
    <row r="65" spans="3:4" x14ac:dyDescent="0.3">
      <c r="C65" s="4">
        <v>81</v>
      </c>
      <c r="D65" s="4">
        <v>1.05</v>
      </c>
    </row>
    <row r="66" spans="3:4" x14ac:dyDescent="0.3">
      <c r="C66" s="4">
        <v>82</v>
      </c>
      <c r="D66" s="4">
        <v>1.05</v>
      </c>
    </row>
    <row r="67" spans="3:4" x14ac:dyDescent="0.3">
      <c r="C67" s="4">
        <v>83</v>
      </c>
      <c r="D67" s="4">
        <v>1.05</v>
      </c>
    </row>
    <row r="68" spans="3:4" x14ac:dyDescent="0.3">
      <c r="C68" s="4">
        <v>84</v>
      </c>
      <c r="D68" s="4">
        <v>1.05</v>
      </c>
    </row>
    <row r="69" spans="3:4" x14ac:dyDescent="0.3">
      <c r="C69" s="4">
        <v>85</v>
      </c>
      <c r="D69" s="4">
        <v>1.05</v>
      </c>
    </row>
    <row r="70" spans="3:4" x14ac:dyDescent="0.3">
      <c r="C70" s="4">
        <v>86</v>
      </c>
      <c r="D70" s="4">
        <v>1.05</v>
      </c>
    </row>
    <row r="71" spans="3:4" x14ac:dyDescent="0.3">
      <c r="C71" s="4">
        <v>87</v>
      </c>
      <c r="D71" s="4">
        <v>1.05</v>
      </c>
    </row>
    <row r="72" spans="3:4" x14ac:dyDescent="0.3">
      <c r="C72" s="4">
        <v>88</v>
      </c>
      <c r="D72" s="4">
        <v>1.05</v>
      </c>
    </row>
    <row r="73" spans="3:4" x14ac:dyDescent="0.3">
      <c r="C73" s="4">
        <v>89</v>
      </c>
      <c r="D73" s="4">
        <v>1.05</v>
      </c>
    </row>
    <row r="74" spans="3:4" x14ac:dyDescent="0.3">
      <c r="C74" s="4">
        <v>90</v>
      </c>
      <c r="D74" s="4">
        <v>1.05</v>
      </c>
    </row>
    <row r="75" spans="3:4" x14ac:dyDescent="0.3">
      <c r="C75" s="4">
        <v>91</v>
      </c>
      <c r="D75" s="4">
        <f>(D79*(C75-C74)+D74*(C79-C75))/(C79-C74)</f>
        <v>1.04</v>
      </c>
    </row>
    <row r="76" spans="3:4" x14ac:dyDescent="0.3">
      <c r="C76" s="4">
        <v>92</v>
      </c>
      <c r="D76" s="4">
        <f>(D79*(C76-C74)+D74*(C79-C76))/(C79-C74)</f>
        <v>1.03</v>
      </c>
    </row>
    <row r="77" spans="3:4" x14ac:dyDescent="0.3">
      <c r="C77" s="4">
        <v>93</v>
      </c>
      <c r="D77" s="4">
        <f>(D79*(C77-C74)+D74*(C79-C77))/(C79-C74)</f>
        <v>1.02</v>
      </c>
    </row>
    <row r="78" spans="3:4" x14ac:dyDescent="0.3">
      <c r="C78" s="4">
        <v>94</v>
      </c>
      <c r="D78" s="4">
        <f>(D79*(C78-C74)+D74*(C79-C78))/(C79-C74)</f>
        <v>1.01</v>
      </c>
    </row>
    <row r="79" spans="3:4" x14ac:dyDescent="0.3">
      <c r="C79" s="4">
        <v>95</v>
      </c>
      <c r="D79" s="4">
        <v>1</v>
      </c>
    </row>
    <row r="80" spans="3:4" x14ac:dyDescent="0.3">
      <c r="C80" s="4">
        <v>96</v>
      </c>
      <c r="D80" s="4">
        <v>1</v>
      </c>
    </row>
    <row r="81" spans="3:4" x14ac:dyDescent="0.3">
      <c r="C81" s="4">
        <v>97</v>
      </c>
      <c r="D81" s="4">
        <v>1</v>
      </c>
    </row>
    <row r="82" spans="3:4" x14ac:dyDescent="0.3">
      <c r="C82" s="4">
        <v>98</v>
      </c>
      <c r="D82" s="4">
        <v>1</v>
      </c>
    </row>
    <row r="83" spans="3:4" x14ac:dyDescent="0.3">
      <c r="C83" s="4">
        <v>99</v>
      </c>
      <c r="D83" s="4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C114"/>
  <sheetViews>
    <sheetView workbookViewId="0">
      <selection activeCell="G18" sqref="G18"/>
    </sheetView>
  </sheetViews>
  <sheetFormatPr defaultColWidth="11.19921875" defaultRowHeight="15.6" x14ac:dyDescent="0.3"/>
  <cols>
    <col min="2" max="2" width="10.796875" style="4"/>
    <col min="3" max="3" width="17.19921875" style="4" customWidth="1"/>
  </cols>
  <sheetData>
    <row r="3" spans="2:3" x14ac:dyDescent="0.3">
      <c r="B3" s="4" t="s">
        <v>0</v>
      </c>
      <c r="C3" s="4" t="s">
        <v>28</v>
      </c>
    </row>
    <row r="4" spans="2:3" x14ac:dyDescent="0.3">
      <c r="B4" s="4">
        <v>1</v>
      </c>
      <c r="C4" s="5">
        <v>1</v>
      </c>
    </row>
    <row r="5" spans="2:3" x14ac:dyDescent="0.3">
      <c r="B5" s="4">
        <v>2</v>
      </c>
      <c r="C5" s="5">
        <v>0.9</v>
      </c>
    </row>
    <row r="6" spans="2:3" x14ac:dyDescent="0.3">
      <c r="B6" s="4">
        <v>3</v>
      </c>
      <c r="C6" s="5">
        <v>0.8</v>
      </c>
    </row>
    <row r="7" spans="2:3" x14ac:dyDescent="0.3">
      <c r="B7" s="4">
        <v>4</v>
      </c>
      <c r="C7" s="5">
        <v>0.7</v>
      </c>
    </row>
    <row r="8" spans="2:3" x14ac:dyDescent="0.3">
      <c r="B8" s="4">
        <v>5</v>
      </c>
      <c r="C8" s="5">
        <v>0.6</v>
      </c>
    </row>
    <row r="9" spans="2:3" x14ac:dyDescent="0.3">
      <c r="B9" s="4">
        <v>6</v>
      </c>
      <c r="C9" s="5">
        <v>0.5</v>
      </c>
    </row>
    <row r="10" spans="2:3" x14ac:dyDescent="0.3">
      <c r="B10" s="4">
        <v>7</v>
      </c>
      <c r="C10" s="5">
        <v>0.4</v>
      </c>
    </row>
    <row r="11" spans="2:3" x14ac:dyDescent="0.3">
      <c r="B11" s="4">
        <v>8</v>
      </c>
      <c r="C11" s="5">
        <v>0.3</v>
      </c>
    </row>
    <row r="12" spans="2:3" x14ac:dyDescent="0.3">
      <c r="B12" s="4">
        <v>9</v>
      </c>
      <c r="C12" s="5">
        <v>0.2</v>
      </c>
    </row>
    <row r="13" spans="2:3" x14ac:dyDescent="0.3">
      <c r="B13" s="4">
        <v>10</v>
      </c>
      <c r="C13" s="5">
        <v>0.1</v>
      </c>
    </row>
    <row r="14" spans="2:3" x14ac:dyDescent="0.3">
      <c r="B14" s="4">
        <v>11</v>
      </c>
      <c r="C14" s="5">
        <v>0</v>
      </c>
    </row>
    <row r="15" spans="2:3" x14ac:dyDescent="0.3">
      <c r="B15" s="4">
        <v>12</v>
      </c>
      <c r="C15" s="5">
        <v>0</v>
      </c>
    </row>
    <row r="16" spans="2:3" x14ac:dyDescent="0.3">
      <c r="B16" s="4">
        <v>13</v>
      </c>
      <c r="C16" s="5">
        <v>0</v>
      </c>
    </row>
    <row r="17" spans="2:3" x14ac:dyDescent="0.3">
      <c r="B17" s="4">
        <v>14</v>
      </c>
      <c r="C17" s="5">
        <v>0</v>
      </c>
    </row>
    <row r="18" spans="2:3" x14ac:dyDescent="0.3">
      <c r="B18" s="4">
        <v>15</v>
      </c>
      <c r="C18" s="5">
        <v>0</v>
      </c>
    </row>
    <row r="19" spans="2:3" x14ac:dyDescent="0.3">
      <c r="B19" s="4">
        <v>16</v>
      </c>
      <c r="C19" s="5">
        <v>0</v>
      </c>
    </row>
    <row r="20" spans="2:3" x14ac:dyDescent="0.3">
      <c r="B20" s="4">
        <v>17</v>
      </c>
      <c r="C20" s="5">
        <v>0</v>
      </c>
    </row>
    <row r="21" spans="2:3" x14ac:dyDescent="0.3">
      <c r="B21" s="4">
        <v>18</v>
      </c>
      <c r="C21" s="5">
        <v>0</v>
      </c>
    </row>
    <row r="22" spans="2:3" x14ac:dyDescent="0.3">
      <c r="B22" s="4">
        <v>19</v>
      </c>
      <c r="C22" s="5">
        <v>0</v>
      </c>
    </row>
    <row r="23" spans="2:3" x14ac:dyDescent="0.3">
      <c r="B23" s="4">
        <v>20</v>
      </c>
      <c r="C23" s="5">
        <v>0</v>
      </c>
    </row>
    <row r="24" spans="2:3" x14ac:dyDescent="0.3">
      <c r="B24" s="4">
        <v>21</v>
      </c>
      <c r="C24" s="5">
        <v>0</v>
      </c>
    </row>
    <row r="25" spans="2:3" x14ac:dyDescent="0.3">
      <c r="B25" s="4">
        <v>22</v>
      </c>
      <c r="C25" s="5">
        <v>0</v>
      </c>
    </row>
    <row r="26" spans="2:3" x14ac:dyDescent="0.3">
      <c r="B26" s="4">
        <v>23</v>
      </c>
      <c r="C26" s="5">
        <v>0</v>
      </c>
    </row>
    <row r="27" spans="2:3" x14ac:dyDescent="0.3">
      <c r="B27" s="4">
        <v>24</v>
      </c>
      <c r="C27" s="5">
        <v>0</v>
      </c>
    </row>
    <row r="28" spans="2:3" x14ac:dyDescent="0.3">
      <c r="B28" s="4">
        <v>25</v>
      </c>
      <c r="C28" s="5">
        <v>0</v>
      </c>
    </row>
    <row r="29" spans="2:3" x14ac:dyDescent="0.3">
      <c r="B29" s="4">
        <v>26</v>
      </c>
      <c r="C29" s="5">
        <v>0</v>
      </c>
    </row>
    <row r="30" spans="2:3" x14ac:dyDescent="0.3">
      <c r="B30" s="4">
        <v>27</v>
      </c>
      <c r="C30" s="5">
        <v>0</v>
      </c>
    </row>
    <row r="31" spans="2:3" x14ac:dyDescent="0.3">
      <c r="B31" s="4">
        <v>28</v>
      </c>
      <c r="C31" s="5">
        <v>0</v>
      </c>
    </row>
    <row r="32" spans="2:3" x14ac:dyDescent="0.3">
      <c r="B32" s="4">
        <v>29</v>
      </c>
      <c r="C32" s="5">
        <v>0</v>
      </c>
    </row>
    <row r="33" spans="2:3" x14ac:dyDescent="0.3">
      <c r="B33" s="4">
        <v>30</v>
      </c>
      <c r="C33" s="5">
        <v>0</v>
      </c>
    </row>
    <row r="34" spans="2:3" x14ac:dyDescent="0.3">
      <c r="B34" s="4">
        <v>31</v>
      </c>
      <c r="C34" s="5">
        <v>0</v>
      </c>
    </row>
    <row r="35" spans="2:3" x14ac:dyDescent="0.3">
      <c r="B35" s="4">
        <v>32</v>
      </c>
      <c r="C35" s="5">
        <v>0</v>
      </c>
    </row>
    <row r="36" spans="2:3" x14ac:dyDescent="0.3">
      <c r="B36" s="4">
        <v>33</v>
      </c>
      <c r="C36" s="5">
        <v>0</v>
      </c>
    </row>
    <row r="37" spans="2:3" x14ac:dyDescent="0.3">
      <c r="B37" s="4">
        <v>34</v>
      </c>
      <c r="C37" s="5">
        <v>0</v>
      </c>
    </row>
    <row r="38" spans="2:3" x14ac:dyDescent="0.3">
      <c r="B38" s="4">
        <v>35</v>
      </c>
      <c r="C38" s="5">
        <v>0</v>
      </c>
    </row>
    <row r="39" spans="2:3" x14ac:dyDescent="0.3">
      <c r="B39" s="4">
        <v>36</v>
      </c>
      <c r="C39" s="5">
        <v>0</v>
      </c>
    </row>
    <row r="40" spans="2:3" x14ac:dyDescent="0.3">
      <c r="B40" s="4">
        <v>37</v>
      </c>
      <c r="C40" s="5">
        <v>0</v>
      </c>
    </row>
    <row r="41" spans="2:3" x14ac:dyDescent="0.3">
      <c r="B41" s="4">
        <v>38</v>
      </c>
      <c r="C41" s="5">
        <v>0</v>
      </c>
    </row>
    <row r="42" spans="2:3" x14ac:dyDescent="0.3">
      <c r="B42" s="4">
        <v>39</v>
      </c>
      <c r="C42" s="5">
        <v>0</v>
      </c>
    </row>
    <row r="43" spans="2:3" x14ac:dyDescent="0.3">
      <c r="B43" s="4">
        <v>40</v>
      </c>
      <c r="C43" s="5">
        <v>0</v>
      </c>
    </row>
    <row r="44" spans="2:3" x14ac:dyDescent="0.3">
      <c r="B44" s="4">
        <v>41</v>
      </c>
      <c r="C44" s="5">
        <v>0</v>
      </c>
    </row>
    <row r="45" spans="2:3" x14ac:dyDescent="0.3">
      <c r="B45" s="4">
        <v>42</v>
      </c>
      <c r="C45" s="5">
        <v>0</v>
      </c>
    </row>
    <row r="46" spans="2:3" x14ac:dyDescent="0.3">
      <c r="B46" s="4">
        <v>43</v>
      </c>
      <c r="C46" s="5">
        <v>0</v>
      </c>
    </row>
    <row r="47" spans="2:3" x14ac:dyDescent="0.3">
      <c r="B47" s="4">
        <v>44</v>
      </c>
      <c r="C47" s="5">
        <v>0</v>
      </c>
    </row>
    <row r="48" spans="2:3" x14ac:dyDescent="0.3">
      <c r="B48" s="4">
        <v>45</v>
      </c>
      <c r="C48" s="5">
        <v>0</v>
      </c>
    </row>
    <row r="49" spans="2:3" x14ac:dyDescent="0.3">
      <c r="B49" s="4">
        <v>46</v>
      </c>
      <c r="C49" s="5">
        <v>0</v>
      </c>
    </row>
    <row r="50" spans="2:3" x14ac:dyDescent="0.3">
      <c r="B50" s="4">
        <v>47</v>
      </c>
      <c r="C50" s="5">
        <v>0</v>
      </c>
    </row>
    <row r="51" spans="2:3" x14ac:dyDescent="0.3">
      <c r="B51" s="4">
        <v>48</v>
      </c>
      <c r="C51" s="5">
        <v>0</v>
      </c>
    </row>
    <row r="52" spans="2:3" x14ac:dyDescent="0.3">
      <c r="B52" s="4">
        <v>49</v>
      </c>
      <c r="C52" s="5">
        <v>0</v>
      </c>
    </row>
    <row r="53" spans="2:3" x14ac:dyDescent="0.3">
      <c r="B53" s="4">
        <v>50</v>
      </c>
      <c r="C53" s="5">
        <v>0</v>
      </c>
    </row>
    <row r="54" spans="2:3" x14ac:dyDescent="0.3">
      <c r="B54" s="4">
        <v>51</v>
      </c>
      <c r="C54" s="5">
        <v>0</v>
      </c>
    </row>
    <row r="55" spans="2:3" x14ac:dyDescent="0.3">
      <c r="B55" s="4">
        <v>52</v>
      </c>
      <c r="C55" s="5">
        <v>0</v>
      </c>
    </row>
    <row r="56" spans="2:3" x14ac:dyDescent="0.3">
      <c r="B56" s="4">
        <v>53</v>
      </c>
      <c r="C56" s="5">
        <v>0</v>
      </c>
    </row>
    <row r="57" spans="2:3" x14ac:dyDescent="0.3">
      <c r="B57" s="4">
        <v>54</v>
      </c>
      <c r="C57" s="5">
        <v>0</v>
      </c>
    </row>
    <row r="58" spans="2:3" x14ac:dyDescent="0.3">
      <c r="B58" s="4">
        <v>55</v>
      </c>
      <c r="C58" s="5">
        <v>0</v>
      </c>
    </row>
    <row r="59" spans="2:3" x14ac:dyDescent="0.3">
      <c r="B59" s="4">
        <v>56</v>
      </c>
      <c r="C59" s="5">
        <v>0</v>
      </c>
    </row>
    <row r="60" spans="2:3" x14ac:dyDescent="0.3">
      <c r="B60" s="4">
        <v>57</v>
      </c>
      <c r="C60" s="5">
        <v>0</v>
      </c>
    </row>
    <row r="61" spans="2:3" x14ac:dyDescent="0.3">
      <c r="B61" s="4">
        <v>58</v>
      </c>
      <c r="C61" s="5">
        <v>0</v>
      </c>
    </row>
    <row r="62" spans="2:3" x14ac:dyDescent="0.3">
      <c r="B62" s="4">
        <v>59</v>
      </c>
      <c r="C62" s="5">
        <v>0</v>
      </c>
    </row>
    <row r="63" spans="2:3" x14ac:dyDescent="0.3">
      <c r="B63" s="4">
        <v>60</v>
      </c>
      <c r="C63" s="5">
        <v>0</v>
      </c>
    </row>
    <row r="64" spans="2:3" x14ac:dyDescent="0.3">
      <c r="B64" s="4">
        <v>61</v>
      </c>
      <c r="C64" s="5">
        <v>0</v>
      </c>
    </row>
    <row r="65" spans="2:3" x14ac:dyDescent="0.3">
      <c r="B65" s="4">
        <v>62</v>
      </c>
      <c r="C65" s="5">
        <v>0</v>
      </c>
    </row>
    <row r="66" spans="2:3" x14ac:dyDescent="0.3">
      <c r="B66" s="4">
        <v>63</v>
      </c>
      <c r="C66" s="5">
        <v>0</v>
      </c>
    </row>
    <row r="67" spans="2:3" x14ac:dyDescent="0.3">
      <c r="B67" s="4">
        <v>64</v>
      </c>
      <c r="C67" s="5">
        <v>0</v>
      </c>
    </row>
    <row r="68" spans="2:3" x14ac:dyDescent="0.3">
      <c r="B68" s="4">
        <v>65</v>
      </c>
      <c r="C68" s="5">
        <v>0</v>
      </c>
    </row>
    <row r="69" spans="2:3" x14ac:dyDescent="0.3">
      <c r="B69" s="4">
        <v>66</v>
      </c>
      <c r="C69" s="5">
        <v>0</v>
      </c>
    </row>
    <row r="70" spans="2:3" x14ac:dyDescent="0.3">
      <c r="B70" s="4">
        <v>67</v>
      </c>
      <c r="C70" s="5">
        <v>0</v>
      </c>
    </row>
    <row r="71" spans="2:3" x14ac:dyDescent="0.3">
      <c r="B71" s="4">
        <v>68</v>
      </c>
      <c r="C71" s="5">
        <v>0</v>
      </c>
    </row>
    <row r="72" spans="2:3" x14ac:dyDescent="0.3">
      <c r="B72" s="4">
        <v>69</v>
      </c>
      <c r="C72" s="5">
        <v>0</v>
      </c>
    </row>
    <row r="73" spans="2:3" x14ac:dyDescent="0.3">
      <c r="B73" s="4">
        <v>70</v>
      </c>
      <c r="C73" s="5">
        <v>0</v>
      </c>
    </row>
    <row r="74" spans="2:3" x14ac:dyDescent="0.3">
      <c r="B74" s="4">
        <v>71</v>
      </c>
      <c r="C74" s="5">
        <v>0</v>
      </c>
    </row>
    <row r="75" spans="2:3" x14ac:dyDescent="0.3">
      <c r="B75" s="4">
        <v>72</v>
      </c>
      <c r="C75" s="5">
        <v>0</v>
      </c>
    </row>
    <row r="76" spans="2:3" x14ac:dyDescent="0.3">
      <c r="B76" s="4">
        <v>73</v>
      </c>
      <c r="C76" s="5">
        <v>0</v>
      </c>
    </row>
    <row r="77" spans="2:3" x14ac:dyDescent="0.3">
      <c r="B77" s="4">
        <v>74</v>
      </c>
      <c r="C77" s="5">
        <v>0</v>
      </c>
    </row>
    <row r="78" spans="2:3" x14ac:dyDescent="0.3">
      <c r="B78" s="4">
        <v>75</v>
      </c>
      <c r="C78" s="5">
        <v>0</v>
      </c>
    </row>
    <row r="79" spans="2:3" x14ac:dyDescent="0.3">
      <c r="B79" s="4">
        <v>76</v>
      </c>
      <c r="C79" s="5">
        <v>0</v>
      </c>
    </row>
    <row r="80" spans="2:3" x14ac:dyDescent="0.3">
      <c r="B80" s="4">
        <v>77</v>
      </c>
      <c r="C80" s="5">
        <v>0</v>
      </c>
    </row>
    <row r="81" spans="2:3" x14ac:dyDescent="0.3">
      <c r="B81" s="4">
        <v>78</v>
      </c>
      <c r="C81" s="5">
        <v>0</v>
      </c>
    </row>
    <row r="82" spans="2:3" x14ac:dyDescent="0.3">
      <c r="B82" s="4">
        <v>79</v>
      </c>
      <c r="C82" s="5">
        <v>0</v>
      </c>
    </row>
    <row r="83" spans="2:3" x14ac:dyDescent="0.3">
      <c r="B83" s="4">
        <v>80</v>
      </c>
      <c r="C83" s="5">
        <v>0</v>
      </c>
    </row>
    <row r="84" spans="2:3" x14ac:dyDescent="0.3">
      <c r="B84" s="4">
        <v>81</v>
      </c>
      <c r="C84" s="5">
        <v>0</v>
      </c>
    </row>
    <row r="85" spans="2:3" x14ac:dyDescent="0.3">
      <c r="B85" s="4">
        <v>82</v>
      </c>
      <c r="C85" s="5">
        <v>0</v>
      </c>
    </row>
    <row r="86" spans="2:3" x14ac:dyDescent="0.3">
      <c r="B86" s="4">
        <v>83</v>
      </c>
      <c r="C86" s="5">
        <v>0</v>
      </c>
    </row>
    <row r="87" spans="2:3" x14ac:dyDescent="0.3">
      <c r="B87" s="4">
        <v>84</v>
      </c>
      <c r="C87" s="5">
        <v>0</v>
      </c>
    </row>
    <row r="88" spans="2:3" x14ac:dyDescent="0.3">
      <c r="B88" s="4">
        <v>85</v>
      </c>
      <c r="C88" s="5">
        <v>0</v>
      </c>
    </row>
    <row r="89" spans="2:3" x14ac:dyDescent="0.3">
      <c r="B89" s="4">
        <v>86</v>
      </c>
      <c r="C89" s="5">
        <v>0</v>
      </c>
    </row>
    <row r="90" spans="2:3" x14ac:dyDescent="0.3">
      <c r="B90" s="4">
        <v>87</v>
      </c>
      <c r="C90" s="5">
        <v>0</v>
      </c>
    </row>
    <row r="91" spans="2:3" x14ac:dyDescent="0.3">
      <c r="B91" s="4">
        <v>88</v>
      </c>
      <c r="C91" s="5">
        <v>0</v>
      </c>
    </row>
    <row r="92" spans="2:3" x14ac:dyDescent="0.3">
      <c r="B92" s="4">
        <v>89</v>
      </c>
      <c r="C92" s="5">
        <v>0</v>
      </c>
    </row>
    <row r="93" spans="2:3" x14ac:dyDescent="0.3">
      <c r="B93" s="4">
        <v>90</v>
      </c>
      <c r="C93" s="5">
        <v>0</v>
      </c>
    </row>
    <row r="94" spans="2:3" x14ac:dyDescent="0.3">
      <c r="B94" s="4">
        <v>91</v>
      </c>
      <c r="C94" s="5">
        <v>0</v>
      </c>
    </row>
    <row r="95" spans="2:3" x14ac:dyDescent="0.3">
      <c r="B95" s="4">
        <v>92</v>
      </c>
      <c r="C95" s="5">
        <v>0</v>
      </c>
    </row>
    <row r="96" spans="2:3" x14ac:dyDescent="0.3">
      <c r="B96" s="4">
        <v>93</v>
      </c>
      <c r="C96" s="5">
        <v>0</v>
      </c>
    </row>
    <row r="97" spans="2:3" x14ac:dyDescent="0.3">
      <c r="B97" s="4">
        <v>94</v>
      </c>
      <c r="C97" s="5">
        <v>0</v>
      </c>
    </row>
    <row r="98" spans="2:3" x14ac:dyDescent="0.3">
      <c r="B98" s="4">
        <v>95</v>
      </c>
      <c r="C98" s="5">
        <v>0</v>
      </c>
    </row>
    <row r="99" spans="2:3" x14ac:dyDescent="0.3">
      <c r="B99" s="4">
        <v>96</v>
      </c>
      <c r="C99" s="5">
        <v>0</v>
      </c>
    </row>
    <row r="100" spans="2:3" x14ac:dyDescent="0.3">
      <c r="B100" s="4">
        <v>97</v>
      </c>
      <c r="C100" s="5">
        <v>0</v>
      </c>
    </row>
    <row r="101" spans="2:3" x14ac:dyDescent="0.3">
      <c r="B101" s="4">
        <v>98</v>
      </c>
      <c r="C101" s="5">
        <v>0</v>
      </c>
    </row>
    <row r="102" spans="2:3" x14ac:dyDescent="0.3">
      <c r="B102" s="4">
        <v>99</v>
      </c>
      <c r="C102" s="5">
        <v>0</v>
      </c>
    </row>
    <row r="103" spans="2:3" x14ac:dyDescent="0.3">
      <c r="B103" s="4">
        <v>100</v>
      </c>
      <c r="C103" s="5">
        <v>0</v>
      </c>
    </row>
    <row r="104" spans="2:3" x14ac:dyDescent="0.3">
      <c r="B104" s="4">
        <v>101</v>
      </c>
      <c r="C104" s="5">
        <v>0</v>
      </c>
    </row>
    <row r="105" spans="2:3" x14ac:dyDescent="0.3">
      <c r="B105" s="4">
        <v>102</v>
      </c>
      <c r="C105" s="5">
        <v>0</v>
      </c>
    </row>
    <row r="106" spans="2:3" x14ac:dyDescent="0.3">
      <c r="B106" s="4">
        <v>103</v>
      </c>
      <c r="C106" s="5">
        <v>0</v>
      </c>
    </row>
    <row r="107" spans="2:3" x14ac:dyDescent="0.3">
      <c r="B107" s="4">
        <v>104</v>
      </c>
      <c r="C107" s="5">
        <v>0</v>
      </c>
    </row>
    <row r="108" spans="2:3" x14ac:dyDescent="0.3">
      <c r="B108" s="4">
        <v>105</v>
      </c>
      <c r="C108" s="5">
        <v>0</v>
      </c>
    </row>
    <row r="109" spans="2:3" x14ac:dyDescent="0.3">
      <c r="B109" s="4">
        <v>106</v>
      </c>
      <c r="C109" s="5">
        <v>0</v>
      </c>
    </row>
    <row r="110" spans="2:3" x14ac:dyDescent="0.3">
      <c r="B110" s="4">
        <v>107</v>
      </c>
      <c r="C110" s="5">
        <v>0</v>
      </c>
    </row>
    <row r="111" spans="2:3" x14ac:dyDescent="0.3">
      <c r="B111" s="4">
        <v>108</v>
      </c>
      <c r="C111" s="5">
        <v>0</v>
      </c>
    </row>
    <row r="112" spans="2:3" x14ac:dyDescent="0.3">
      <c r="B112" s="4">
        <v>109</v>
      </c>
      <c r="C112" s="5">
        <v>0</v>
      </c>
    </row>
    <row r="113" spans="2:3" x14ac:dyDescent="0.3">
      <c r="B113" s="4">
        <v>110</v>
      </c>
      <c r="C113" s="5">
        <v>0</v>
      </c>
    </row>
    <row r="114" spans="2:3" x14ac:dyDescent="0.3">
      <c r="B114" s="4">
        <v>111</v>
      </c>
      <c r="C114" s="5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Q114"/>
  <sheetViews>
    <sheetView workbookViewId="0">
      <pane ySplit="3" topLeftCell="A4" activePane="bottomLeft" state="frozen"/>
      <selection pane="bottomLeft" activeCell="E4" sqref="E4"/>
    </sheetView>
  </sheetViews>
  <sheetFormatPr defaultColWidth="10.796875" defaultRowHeight="15.6" x14ac:dyDescent="0.3"/>
  <cols>
    <col min="1" max="3" width="10.796875" style="4"/>
    <col min="4" max="4" width="12.09765625" style="8" bestFit="1" customWidth="1"/>
    <col min="5" max="5" width="10.8984375" style="8" bestFit="1" customWidth="1"/>
    <col min="6" max="6" width="19.19921875" style="8" customWidth="1"/>
    <col min="7" max="7" width="15.5" style="8" customWidth="1"/>
    <col min="8" max="8" width="13.8984375" style="8" customWidth="1"/>
    <col min="9" max="9" width="11.09765625" style="8" bestFit="1" customWidth="1"/>
    <col min="10" max="10" width="16.19921875" style="8" customWidth="1"/>
    <col min="11" max="11" width="12.09765625" style="8" bestFit="1" customWidth="1"/>
    <col min="12" max="12" width="18" style="8" customWidth="1"/>
    <col min="13" max="13" width="12.09765625" style="8" bestFit="1" customWidth="1"/>
    <col min="14" max="14" width="28.19921875" style="4" customWidth="1"/>
    <col min="15" max="15" width="14.69921875" style="4" customWidth="1"/>
    <col min="16" max="16" width="13.69921875" style="4" customWidth="1"/>
    <col min="17" max="17" width="17.296875" style="4" customWidth="1"/>
    <col min="18" max="16384" width="10.796875" style="4"/>
  </cols>
  <sheetData>
    <row r="2" spans="2:17" x14ac:dyDescent="0.3">
      <c r="O2" s="7" t="s">
        <v>45</v>
      </c>
      <c r="P2" s="7"/>
      <c r="Q2" s="7"/>
    </row>
    <row r="3" spans="2:17" x14ac:dyDescent="0.3">
      <c r="B3" s="4" t="s">
        <v>0</v>
      </c>
      <c r="C3" s="4" t="s">
        <v>1</v>
      </c>
      <c r="D3" s="8" t="s">
        <v>7</v>
      </c>
      <c r="E3" s="8" t="s">
        <v>2</v>
      </c>
      <c r="F3" s="8" t="s">
        <v>3</v>
      </c>
      <c r="G3" s="8" t="s">
        <v>4</v>
      </c>
      <c r="H3" s="8" t="s">
        <v>38</v>
      </c>
      <c r="I3" s="8" t="s">
        <v>5</v>
      </c>
      <c r="J3" s="8" t="s">
        <v>6</v>
      </c>
      <c r="K3" s="8" t="s">
        <v>8</v>
      </c>
      <c r="L3" s="8" t="s">
        <v>27</v>
      </c>
      <c r="M3" s="8" t="s">
        <v>9</v>
      </c>
      <c r="O3" s="4" t="s">
        <v>42</v>
      </c>
      <c r="P3" s="4" t="s">
        <v>43</v>
      </c>
      <c r="Q3" s="4" t="s">
        <v>44</v>
      </c>
    </row>
    <row r="4" spans="2:17" x14ac:dyDescent="0.3">
      <c r="B4" s="4">
        <v>1</v>
      </c>
      <c r="C4" s="4">
        <f>age</f>
        <v>40</v>
      </c>
      <c r="D4" s="8">
        <v>0</v>
      </c>
      <c r="E4" s="8">
        <f>VLOOKUP(B4,premiums,3)</f>
        <v>2500</v>
      </c>
      <c r="F4" s="8">
        <f>ROUND(pctpremexp*E4,2)</f>
        <v>75</v>
      </c>
      <c r="G4" s="8">
        <f>firstyrexp</f>
        <v>150</v>
      </c>
      <c r="H4" s="8">
        <f t="shared" ref="H4" si="0">face</f>
        <v>500000</v>
      </c>
      <c r="I4" s="8">
        <f t="shared" ref="I4:I35" si="1">ROUND(VLOOKUP(C4,COIs,COIcolumn)*(H4/1000)/(1+iq),2)</f>
        <v>102.43</v>
      </c>
      <c r="J4" s="8">
        <f t="shared" ref="J4:J35" si="2">ROUND(MAX((D4+E4-F4-G4-I4)*VLOOKUP(B4,creditedrates,3),0),2)</f>
        <v>65.180000000000007</v>
      </c>
      <c r="K4" s="8">
        <f>MAX(D4+E4-F4-G4-I4+J4,0)</f>
        <v>2237.75</v>
      </c>
      <c r="L4" s="8">
        <f t="shared" ref="L4:L35" si="3">ROUND(VLOOKUP(B4,surrchargepct,2)*K4,2)</f>
        <v>2237.75</v>
      </c>
      <c r="M4" s="8">
        <f>ROUND(MAX(K4-L4,0),2)</f>
        <v>0</v>
      </c>
      <c r="O4" s="4">
        <f t="shared" ref="O4:O35" si="4">ROUND(VLOOKUP(C4,corridorfactors,2)*K4,2)</f>
        <v>5594.38</v>
      </c>
      <c r="P4" s="4">
        <f t="shared" ref="P4" si="5">face+K4</f>
        <v>502237.75</v>
      </c>
      <c r="Q4" s="4" t="str">
        <f>IF(O4&gt;P4,"Y","N")</f>
        <v>N</v>
      </c>
    </row>
    <row r="5" spans="2:17" x14ac:dyDescent="0.3">
      <c r="B5" s="4">
        <v>2</v>
      </c>
      <c r="C5" s="4">
        <f>C4+1</f>
        <v>41</v>
      </c>
      <c r="D5" s="8">
        <f>IF(C5&gt;99,0,K4)</f>
        <v>2237.75</v>
      </c>
      <c r="E5" s="8">
        <f t="shared" ref="E5:E36" si="6">IF(D5&gt;0,VLOOKUP(B5,premiums,3),0)</f>
        <v>2500</v>
      </c>
      <c r="F5" s="8">
        <f t="shared" ref="F5:F36" si="7">pctpremexp*E5</f>
        <v>75</v>
      </c>
      <c r="G5" s="8">
        <f t="shared" ref="G5:G36" si="8">IF(D5&gt;0,renewalexp,0)</f>
        <v>50</v>
      </c>
      <c r="H5" s="8">
        <f t="shared" ref="H5:H36" si="9">IF(K4&gt;0,face,0)</f>
        <v>500000</v>
      </c>
      <c r="I5" s="8">
        <f t="shared" si="1"/>
        <v>109.71</v>
      </c>
      <c r="J5" s="8">
        <f t="shared" si="2"/>
        <v>144.1</v>
      </c>
      <c r="K5" s="8">
        <f t="shared" ref="K5:K68" si="10">MAX(D5+E5-F5-G5-I5+J5,0)</f>
        <v>4647.1400000000003</v>
      </c>
      <c r="L5" s="8">
        <f t="shared" si="3"/>
        <v>4182.43</v>
      </c>
      <c r="M5" s="8">
        <f t="shared" ref="M5:M68" si="11">ROUND(MAX(K5-L5,0),2)</f>
        <v>464.71</v>
      </c>
      <c r="O5" s="4">
        <f t="shared" si="4"/>
        <v>11292.55</v>
      </c>
      <c r="P5" s="4">
        <f t="shared" ref="P5:P36" si="12">IF(K5&gt;0,face+K5,0)</f>
        <v>504647.14</v>
      </c>
      <c r="Q5" s="4" t="str">
        <f t="shared" ref="Q5:Q68" si="13">IF(O5&gt;P5,"Y","N")</f>
        <v>N</v>
      </c>
    </row>
    <row r="6" spans="2:17" x14ac:dyDescent="0.3">
      <c r="B6" s="4">
        <v>3</v>
      </c>
      <c r="C6" s="4">
        <f t="shared" ref="C6:C31" si="14">C5+1</f>
        <v>42</v>
      </c>
      <c r="D6" s="8">
        <f t="shared" ref="D6:D69" si="15">IF(C6&gt;99,0,K5)</f>
        <v>4647.1400000000003</v>
      </c>
      <c r="E6" s="8">
        <f t="shared" si="6"/>
        <v>2500</v>
      </c>
      <c r="F6" s="8">
        <f t="shared" si="7"/>
        <v>75</v>
      </c>
      <c r="G6" s="8">
        <f t="shared" si="8"/>
        <v>50</v>
      </c>
      <c r="H6" s="8">
        <f t="shared" si="9"/>
        <v>500000</v>
      </c>
      <c r="I6" s="8">
        <f t="shared" si="1"/>
        <v>117.96</v>
      </c>
      <c r="J6" s="8">
        <f t="shared" si="2"/>
        <v>276.17</v>
      </c>
      <c r="K6" s="8">
        <f t="shared" si="10"/>
        <v>7180.35</v>
      </c>
      <c r="L6" s="8">
        <f t="shared" si="3"/>
        <v>5744.28</v>
      </c>
      <c r="M6" s="8">
        <f t="shared" si="11"/>
        <v>1436.07</v>
      </c>
      <c r="O6" s="4">
        <f t="shared" si="4"/>
        <v>16945.63</v>
      </c>
      <c r="P6" s="4">
        <f t="shared" si="12"/>
        <v>507180.35</v>
      </c>
      <c r="Q6" s="4" t="str">
        <f t="shared" si="13"/>
        <v>N</v>
      </c>
    </row>
    <row r="7" spans="2:17" x14ac:dyDescent="0.3">
      <c r="B7" s="4">
        <v>4</v>
      </c>
      <c r="C7" s="4">
        <f t="shared" si="14"/>
        <v>43</v>
      </c>
      <c r="D7" s="8">
        <f t="shared" si="15"/>
        <v>7180.35</v>
      </c>
      <c r="E7" s="8">
        <f t="shared" si="6"/>
        <v>2500</v>
      </c>
      <c r="F7" s="8">
        <f t="shared" si="7"/>
        <v>75</v>
      </c>
      <c r="G7" s="8">
        <f t="shared" si="8"/>
        <v>50</v>
      </c>
      <c r="H7" s="8">
        <f t="shared" si="9"/>
        <v>500000</v>
      </c>
      <c r="I7" s="8">
        <f t="shared" si="1"/>
        <v>127.18</v>
      </c>
      <c r="J7" s="8">
        <f t="shared" si="2"/>
        <v>348.84</v>
      </c>
      <c r="K7" s="8">
        <f t="shared" si="10"/>
        <v>9777.01</v>
      </c>
      <c r="L7" s="8">
        <f t="shared" si="3"/>
        <v>6843.91</v>
      </c>
      <c r="M7" s="8">
        <f t="shared" si="11"/>
        <v>2933.1</v>
      </c>
      <c r="O7" s="4">
        <f t="shared" si="4"/>
        <v>22389.35</v>
      </c>
      <c r="P7" s="4">
        <f t="shared" si="12"/>
        <v>509777.01</v>
      </c>
      <c r="Q7" s="4" t="str">
        <f t="shared" si="13"/>
        <v>N</v>
      </c>
    </row>
    <row r="8" spans="2:17" x14ac:dyDescent="0.3">
      <c r="B8" s="4">
        <v>5</v>
      </c>
      <c r="C8" s="4">
        <f t="shared" si="14"/>
        <v>44</v>
      </c>
      <c r="D8" s="8">
        <f t="shared" si="15"/>
        <v>9777.01</v>
      </c>
      <c r="E8" s="8">
        <f t="shared" si="6"/>
        <v>2500</v>
      </c>
      <c r="F8" s="8">
        <f t="shared" si="7"/>
        <v>75</v>
      </c>
      <c r="G8" s="8">
        <f t="shared" si="8"/>
        <v>50</v>
      </c>
      <c r="H8" s="8">
        <f t="shared" si="9"/>
        <v>500000</v>
      </c>
      <c r="I8" s="8">
        <f t="shared" si="1"/>
        <v>137.86000000000001</v>
      </c>
      <c r="J8" s="8">
        <f t="shared" si="2"/>
        <v>408.48</v>
      </c>
      <c r="K8" s="8">
        <f t="shared" si="10"/>
        <v>12422.63</v>
      </c>
      <c r="L8" s="8">
        <f t="shared" si="3"/>
        <v>7453.58</v>
      </c>
      <c r="M8" s="8">
        <f t="shared" si="11"/>
        <v>4969.05</v>
      </c>
      <c r="O8" s="4">
        <f t="shared" si="4"/>
        <v>27578.240000000002</v>
      </c>
      <c r="P8" s="4">
        <f t="shared" si="12"/>
        <v>512422.63</v>
      </c>
      <c r="Q8" s="4" t="str">
        <f t="shared" si="13"/>
        <v>N</v>
      </c>
    </row>
    <row r="9" spans="2:17" x14ac:dyDescent="0.3">
      <c r="B9" s="4">
        <v>6</v>
      </c>
      <c r="C9" s="4">
        <f t="shared" si="14"/>
        <v>45</v>
      </c>
      <c r="D9" s="8">
        <f t="shared" si="15"/>
        <v>12422.63</v>
      </c>
      <c r="E9" s="8">
        <f t="shared" si="6"/>
        <v>2500</v>
      </c>
      <c r="F9" s="8">
        <f t="shared" si="7"/>
        <v>75</v>
      </c>
      <c r="G9" s="8">
        <f t="shared" si="8"/>
        <v>50</v>
      </c>
      <c r="H9" s="8">
        <f t="shared" si="9"/>
        <v>500000</v>
      </c>
      <c r="I9" s="8">
        <f t="shared" si="1"/>
        <v>149.51</v>
      </c>
      <c r="J9" s="8">
        <f t="shared" si="2"/>
        <v>454.09</v>
      </c>
      <c r="K9" s="8">
        <f t="shared" si="10"/>
        <v>15102.21</v>
      </c>
      <c r="L9" s="8">
        <f t="shared" si="3"/>
        <v>7551.11</v>
      </c>
      <c r="M9" s="8">
        <f t="shared" si="11"/>
        <v>7551.1</v>
      </c>
      <c r="O9" s="4">
        <f t="shared" si="4"/>
        <v>32469.75</v>
      </c>
      <c r="P9" s="4">
        <f t="shared" si="12"/>
        <v>515102.21</v>
      </c>
      <c r="Q9" s="4" t="str">
        <f t="shared" si="13"/>
        <v>N</v>
      </c>
    </row>
    <row r="10" spans="2:17" x14ac:dyDescent="0.3">
      <c r="B10" s="4">
        <v>7</v>
      </c>
      <c r="C10" s="4">
        <f t="shared" si="14"/>
        <v>46</v>
      </c>
      <c r="D10" s="8">
        <f t="shared" si="15"/>
        <v>15102.21</v>
      </c>
      <c r="E10" s="8">
        <f t="shared" si="6"/>
        <v>2500</v>
      </c>
      <c r="F10" s="8">
        <f t="shared" si="7"/>
        <v>75</v>
      </c>
      <c r="G10" s="8">
        <f t="shared" si="8"/>
        <v>50</v>
      </c>
      <c r="H10" s="8">
        <f t="shared" si="9"/>
        <v>500000</v>
      </c>
      <c r="I10" s="8">
        <f t="shared" si="1"/>
        <v>163.11000000000001</v>
      </c>
      <c r="J10" s="8">
        <f t="shared" si="2"/>
        <v>519.41999999999996</v>
      </c>
      <c r="K10" s="8">
        <f t="shared" si="10"/>
        <v>17833.519999999997</v>
      </c>
      <c r="L10" s="8">
        <f t="shared" si="3"/>
        <v>7133.41</v>
      </c>
      <c r="M10" s="8">
        <f t="shared" si="11"/>
        <v>10700.11</v>
      </c>
      <c r="O10" s="4">
        <f t="shared" si="4"/>
        <v>37272.06</v>
      </c>
      <c r="P10" s="4">
        <f t="shared" si="12"/>
        <v>517833.52</v>
      </c>
      <c r="Q10" s="4" t="str">
        <f t="shared" si="13"/>
        <v>N</v>
      </c>
    </row>
    <row r="11" spans="2:17" x14ac:dyDescent="0.3">
      <c r="B11" s="4">
        <v>8</v>
      </c>
      <c r="C11" s="4">
        <f t="shared" si="14"/>
        <v>47</v>
      </c>
      <c r="D11" s="8">
        <f t="shared" si="15"/>
        <v>17833.519999999997</v>
      </c>
      <c r="E11" s="8">
        <f t="shared" si="6"/>
        <v>2500</v>
      </c>
      <c r="F11" s="8">
        <f t="shared" si="7"/>
        <v>75</v>
      </c>
      <c r="G11" s="8">
        <f t="shared" si="8"/>
        <v>50</v>
      </c>
      <c r="H11" s="8">
        <f t="shared" si="9"/>
        <v>500000</v>
      </c>
      <c r="I11" s="8">
        <f t="shared" si="1"/>
        <v>177.67</v>
      </c>
      <c r="J11" s="8">
        <f t="shared" si="2"/>
        <v>600.92999999999995</v>
      </c>
      <c r="K11" s="8">
        <f t="shared" si="10"/>
        <v>20631.78</v>
      </c>
      <c r="L11" s="8">
        <f t="shared" si="3"/>
        <v>6189.53</v>
      </c>
      <c r="M11" s="8">
        <f t="shared" si="11"/>
        <v>14442.25</v>
      </c>
      <c r="O11" s="4">
        <f t="shared" si="4"/>
        <v>41882.51</v>
      </c>
      <c r="P11" s="4">
        <f t="shared" si="12"/>
        <v>520631.78</v>
      </c>
      <c r="Q11" s="4" t="str">
        <f t="shared" si="13"/>
        <v>N</v>
      </c>
    </row>
    <row r="12" spans="2:17" x14ac:dyDescent="0.3">
      <c r="B12" s="4">
        <v>9</v>
      </c>
      <c r="C12" s="4">
        <f t="shared" si="14"/>
        <v>48</v>
      </c>
      <c r="D12" s="8">
        <f t="shared" si="15"/>
        <v>20631.78</v>
      </c>
      <c r="E12" s="8">
        <f t="shared" si="6"/>
        <v>2500</v>
      </c>
      <c r="F12" s="8">
        <f t="shared" si="7"/>
        <v>75</v>
      </c>
      <c r="G12" s="8">
        <f t="shared" si="8"/>
        <v>50</v>
      </c>
      <c r="H12" s="8">
        <f t="shared" si="9"/>
        <v>500000</v>
      </c>
      <c r="I12" s="8">
        <f t="shared" si="1"/>
        <v>194.66</v>
      </c>
      <c r="J12" s="8">
        <f t="shared" si="2"/>
        <v>684.36</v>
      </c>
      <c r="K12" s="8">
        <f t="shared" si="10"/>
        <v>23496.48</v>
      </c>
      <c r="L12" s="8">
        <f t="shared" si="3"/>
        <v>4699.3</v>
      </c>
      <c r="M12" s="8">
        <f t="shared" si="11"/>
        <v>18797.18</v>
      </c>
      <c r="O12" s="4">
        <f t="shared" si="4"/>
        <v>46288.07</v>
      </c>
      <c r="P12" s="4">
        <f t="shared" si="12"/>
        <v>523496.48</v>
      </c>
      <c r="Q12" s="4" t="str">
        <f t="shared" si="13"/>
        <v>N</v>
      </c>
    </row>
    <row r="13" spans="2:17" x14ac:dyDescent="0.3">
      <c r="B13" s="4">
        <v>10</v>
      </c>
      <c r="C13" s="4">
        <f t="shared" si="14"/>
        <v>49</v>
      </c>
      <c r="D13" s="8">
        <f t="shared" si="15"/>
        <v>23496.48</v>
      </c>
      <c r="E13" s="8">
        <f t="shared" si="6"/>
        <v>2500</v>
      </c>
      <c r="F13" s="8">
        <f t="shared" si="7"/>
        <v>75</v>
      </c>
      <c r="G13" s="8">
        <f t="shared" si="8"/>
        <v>50</v>
      </c>
      <c r="H13" s="8">
        <f t="shared" si="9"/>
        <v>500000</v>
      </c>
      <c r="I13" s="8">
        <f t="shared" si="1"/>
        <v>213.59</v>
      </c>
      <c r="J13" s="8">
        <f t="shared" si="2"/>
        <v>769.74</v>
      </c>
      <c r="K13" s="8">
        <f t="shared" si="10"/>
        <v>26427.63</v>
      </c>
      <c r="L13" s="8">
        <f t="shared" si="3"/>
        <v>2642.76</v>
      </c>
      <c r="M13" s="8">
        <f t="shared" si="11"/>
        <v>23784.87</v>
      </c>
      <c r="O13" s="4">
        <f t="shared" si="4"/>
        <v>50476.77</v>
      </c>
      <c r="P13" s="4">
        <f t="shared" si="12"/>
        <v>526427.63</v>
      </c>
      <c r="Q13" s="4" t="str">
        <f t="shared" si="13"/>
        <v>N</v>
      </c>
    </row>
    <row r="14" spans="2:17" x14ac:dyDescent="0.3">
      <c r="B14" s="4">
        <v>11</v>
      </c>
      <c r="C14" s="4">
        <f t="shared" si="14"/>
        <v>50</v>
      </c>
      <c r="D14" s="8">
        <f t="shared" si="15"/>
        <v>26427.63</v>
      </c>
      <c r="E14" s="8">
        <f t="shared" si="6"/>
        <v>2500</v>
      </c>
      <c r="F14" s="8">
        <f t="shared" si="7"/>
        <v>75</v>
      </c>
      <c r="G14" s="8">
        <f t="shared" si="8"/>
        <v>50</v>
      </c>
      <c r="H14" s="8">
        <f t="shared" si="9"/>
        <v>500000</v>
      </c>
      <c r="I14" s="8">
        <f t="shared" si="1"/>
        <v>234.47</v>
      </c>
      <c r="J14" s="8">
        <f t="shared" si="2"/>
        <v>857.04</v>
      </c>
      <c r="K14" s="8">
        <f t="shared" si="10"/>
        <v>29425.200000000001</v>
      </c>
      <c r="L14" s="8">
        <f t="shared" si="3"/>
        <v>0</v>
      </c>
      <c r="M14" s="8">
        <f t="shared" si="11"/>
        <v>29425.200000000001</v>
      </c>
      <c r="O14" s="4">
        <f t="shared" si="4"/>
        <v>54436.62</v>
      </c>
      <c r="P14" s="4">
        <f t="shared" si="12"/>
        <v>529425.19999999995</v>
      </c>
      <c r="Q14" s="4" t="str">
        <f t="shared" si="13"/>
        <v>N</v>
      </c>
    </row>
    <row r="15" spans="2:17" x14ac:dyDescent="0.3">
      <c r="B15" s="4">
        <v>12</v>
      </c>
      <c r="C15" s="4">
        <f t="shared" si="14"/>
        <v>51</v>
      </c>
      <c r="D15" s="8">
        <f t="shared" si="15"/>
        <v>29425.200000000001</v>
      </c>
      <c r="E15" s="8">
        <f t="shared" si="6"/>
        <v>2500</v>
      </c>
      <c r="F15" s="8">
        <f t="shared" si="7"/>
        <v>75</v>
      </c>
      <c r="G15" s="8">
        <f t="shared" si="8"/>
        <v>50</v>
      </c>
      <c r="H15" s="8">
        <f t="shared" si="9"/>
        <v>500000</v>
      </c>
      <c r="I15" s="8">
        <f t="shared" si="1"/>
        <v>258.25</v>
      </c>
      <c r="J15" s="8">
        <f t="shared" si="2"/>
        <v>946.26</v>
      </c>
      <c r="K15" s="8">
        <f t="shared" si="10"/>
        <v>32488.21</v>
      </c>
      <c r="L15" s="8">
        <f t="shared" si="3"/>
        <v>0</v>
      </c>
      <c r="M15" s="8">
        <f t="shared" si="11"/>
        <v>32488.21</v>
      </c>
      <c r="O15" s="4">
        <f t="shared" si="4"/>
        <v>57829.01</v>
      </c>
      <c r="P15" s="4">
        <f t="shared" si="12"/>
        <v>532488.21</v>
      </c>
      <c r="Q15" s="4" t="str">
        <f t="shared" si="13"/>
        <v>N</v>
      </c>
    </row>
    <row r="16" spans="2:17" x14ac:dyDescent="0.3">
      <c r="B16" s="4">
        <v>13</v>
      </c>
      <c r="C16" s="4">
        <f t="shared" si="14"/>
        <v>52</v>
      </c>
      <c r="D16" s="8">
        <f t="shared" si="15"/>
        <v>32488.21</v>
      </c>
      <c r="E16" s="8">
        <f t="shared" si="6"/>
        <v>2500</v>
      </c>
      <c r="F16" s="8">
        <f t="shared" si="7"/>
        <v>75</v>
      </c>
      <c r="G16" s="8">
        <f t="shared" si="8"/>
        <v>50</v>
      </c>
      <c r="H16" s="8">
        <f t="shared" si="9"/>
        <v>500000</v>
      </c>
      <c r="I16" s="8">
        <f t="shared" si="1"/>
        <v>284.95</v>
      </c>
      <c r="J16" s="8">
        <f t="shared" si="2"/>
        <v>1037.3499999999999</v>
      </c>
      <c r="K16" s="8">
        <f t="shared" si="10"/>
        <v>35615.61</v>
      </c>
      <c r="L16" s="8">
        <f t="shared" si="3"/>
        <v>0</v>
      </c>
      <c r="M16" s="8">
        <f t="shared" si="11"/>
        <v>35615.61</v>
      </c>
      <c r="O16" s="4">
        <f t="shared" si="4"/>
        <v>60902.69</v>
      </c>
      <c r="P16" s="4">
        <f t="shared" si="12"/>
        <v>535615.61</v>
      </c>
      <c r="Q16" s="4" t="str">
        <f t="shared" si="13"/>
        <v>N</v>
      </c>
    </row>
    <row r="17" spans="2:17" x14ac:dyDescent="0.3">
      <c r="B17" s="4">
        <v>14</v>
      </c>
      <c r="C17" s="4">
        <f t="shared" si="14"/>
        <v>53</v>
      </c>
      <c r="D17" s="8">
        <f t="shared" si="15"/>
        <v>35615.61</v>
      </c>
      <c r="E17" s="8">
        <f t="shared" si="6"/>
        <v>2500</v>
      </c>
      <c r="F17" s="8">
        <f t="shared" si="7"/>
        <v>75</v>
      </c>
      <c r="G17" s="8">
        <f t="shared" si="8"/>
        <v>50</v>
      </c>
      <c r="H17" s="8">
        <f t="shared" si="9"/>
        <v>500000</v>
      </c>
      <c r="I17" s="8">
        <f t="shared" si="1"/>
        <v>315.05</v>
      </c>
      <c r="J17" s="8">
        <f t="shared" si="2"/>
        <v>1130.27</v>
      </c>
      <c r="K17" s="8">
        <f t="shared" si="10"/>
        <v>38805.829999999994</v>
      </c>
      <c r="L17" s="8">
        <f t="shared" si="3"/>
        <v>0</v>
      </c>
      <c r="M17" s="8">
        <f t="shared" si="11"/>
        <v>38805.83</v>
      </c>
      <c r="O17" s="4">
        <f t="shared" si="4"/>
        <v>63641.56</v>
      </c>
      <c r="P17" s="4">
        <f t="shared" si="12"/>
        <v>538805.82999999996</v>
      </c>
      <c r="Q17" s="4" t="str">
        <f t="shared" si="13"/>
        <v>N</v>
      </c>
    </row>
    <row r="18" spans="2:17" x14ac:dyDescent="0.3">
      <c r="B18" s="4">
        <v>15</v>
      </c>
      <c r="C18" s="4">
        <f t="shared" si="14"/>
        <v>54</v>
      </c>
      <c r="D18" s="8">
        <f t="shared" si="15"/>
        <v>38805.829999999994</v>
      </c>
      <c r="E18" s="8">
        <f t="shared" si="6"/>
        <v>2500</v>
      </c>
      <c r="F18" s="8">
        <f t="shared" si="7"/>
        <v>75</v>
      </c>
      <c r="G18" s="8">
        <f t="shared" si="8"/>
        <v>50</v>
      </c>
      <c r="H18" s="8">
        <f t="shared" si="9"/>
        <v>500000</v>
      </c>
      <c r="I18" s="8">
        <f t="shared" si="1"/>
        <v>349.03</v>
      </c>
      <c r="J18" s="8">
        <f t="shared" si="2"/>
        <v>1224.95</v>
      </c>
      <c r="K18" s="8">
        <f t="shared" si="10"/>
        <v>42056.749999999993</v>
      </c>
      <c r="L18" s="8">
        <f t="shared" si="3"/>
        <v>0</v>
      </c>
      <c r="M18" s="8">
        <f t="shared" si="11"/>
        <v>42056.75</v>
      </c>
      <c r="O18" s="4">
        <f t="shared" si="4"/>
        <v>66029.100000000006</v>
      </c>
      <c r="P18" s="4">
        <f t="shared" si="12"/>
        <v>542056.75</v>
      </c>
      <c r="Q18" s="4" t="str">
        <f t="shared" si="13"/>
        <v>N</v>
      </c>
    </row>
    <row r="19" spans="2:17" x14ac:dyDescent="0.3">
      <c r="B19" s="4">
        <v>16</v>
      </c>
      <c r="C19" s="4">
        <f t="shared" si="14"/>
        <v>55</v>
      </c>
      <c r="D19" s="8">
        <f t="shared" si="15"/>
        <v>42056.749999999993</v>
      </c>
      <c r="E19" s="8">
        <f t="shared" si="6"/>
        <v>2500</v>
      </c>
      <c r="F19" s="8">
        <f t="shared" si="7"/>
        <v>75</v>
      </c>
      <c r="G19" s="8">
        <f t="shared" si="8"/>
        <v>50</v>
      </c>
      <c r="H19" s="8">
        <f t="shared" si="9"/>
        <v>500000</v>
      </c>
      <c r="I19" s="8">
        <f t="shared" si="1"/>
        <v>386.89</v>
      </c>
      <c r="J19" s="8">
        <f t="shared" si="2"/>
        <v>1321.35</v>
      </c>
      <c r="K19" s="8">
        <f t="shared" si="10"/>
        <v>45366.209999999992</v>
      </c>
      <c r="L19" s="8">
        <f t="shared" si="3"/>
        <v>0</v>
      </c>
      <c r="M19" s="8">
        <f t="shared" si="11"/>
        <v>45366.21</v>
      </c>
      <c r="O19" s="4">
        <f t="shared" si="4"/>
        <v>68049.320000000007</v>
      </c>
      <c r="P19" s="4">
        <f t="shared" si="12"/>
        <v>545366.21</v>
      </c>
      <c r="Q19" s="4" t="str">
        <f t="shared" si="13"/>
        <v>N</v>
      </c>
    </row>
    <row r="20" spans="2:17" x14ac:dyDescent="0.3">
      <c r="B20" s="4">
        <v>17</v>
      </c>
      <c r="C20" s="4">
        <f t="shared" si="14"/>
        <v>56</v>
      </c>
      <c r="D20" s="8">
        <f t="shared" si="15"/>
        <v>45366.209999999992</v>
      </c>
      <c r="E20" s="8">
        <f t="shared" si="6"/>
        <v>2500</v>
      </c>
      <c r="F20" s="8">
        <f t="shared" si="7"/>
        <v>75</v>
      </c>
      <c r="G20" s="8">
        <f t="shared" si="8"/>
        <v>50</v>
      </c>
      <c r="H20" s="8">
        <f t="shared" si="9"/>
        <v>500000</v>
      </c>
      <c r="I20" s="8">
        <f t="shared" si="1"/>
        <v>429.61</v>
      </c>
      <c r="J20" s="8">
        <f t="shared" si="2"/>
        <v>1419.35</v>
      </c>
      <c r="K20" s="8">
        <f t="shared" si="10"/>
        <v>48730.94999999999</v>
      </c>
      <c r="L20" s="8">
        <f t="shared" si="3"/>
        <v>0</v>
      </c>
      <c r="M20" s="8">
        <f t="shared" si="11"/>
        <v>48730.95</v>
      </c>
      <c r="O20" s="4">
        <f t="shared" si="4"/>
        <v>71147.19</v>
      </c>
      <c r="P20" s="4">
        <f t="shared" si="12"/>
        <v>548730.94999999995</v>
      </c>
      <c r="Q20" s="4" t="str">
        <f t="shared" si="13"/>
        <v>N</v>
      </c>
    </row>
    <row r="21" spans="2:17" x14ac:dyDescent="0.3">
      <c r="B21" s="4">
        <v>18</v>
      </c>
      <c r="C21" s="4">
        <f t="shared" si="14"/>
        <v>57</v>
      </c>
      <c r="D21" s="8">
        <f t="shared" si="15"/>
        <v>48730.94999999999</v>
      </c>
      <c r="E21" s="8">
        <f t="shared" si="6"/>
        <v>2500</v>
      </c>
      <c r="F21" s="8">
        <f t="shared" si="7"/>
        <v>75</v>
      </c>
      <c r="G21" s="8">
        <f t="shared" si="8"/>
        <v>50</v>
      </c>
      <c r="H21" s="8">
        <f t="shared" si="9"/>
        <v>500000</v>
      </c>
      <c r="I21" s="8">
        <f t="shared" si="1"/>
        <v>477.67</v>
      </c>
      <c r="J21" s="8">
        <f t="shared" si="2"/>
        <v>1518.85</v>
      </c>
      <c r="K21" s="8">
        <f t="shared" si="10"/>
        <v>52147.12999999999</v>
      </c>
      <c r="L21" s="8">
        <f t="shared" si="3"/>
        <v>0</v>
      </c>
      <c r="M21" s="8">
        <f t="shared" si="11"/>
        <v>52147.13</v>
      </c>
      <c r="O21" s="4">
        <f t="shared" si="4"/>
        <v>74048.92</v>
      </c>
      <c r="P21" s="4">
        <f t="shared" si="12"/>
        <v>552147.13</v>
      </c>
      <c r="Q21" s="4" t="str">
        <f t="shared" si="13"/>
        <v>N</v>
      </c>
    </row>
    <row r="22" spans="2:17" x14ac:dyDescent="0.3">
      <c r="B22" s="4">
        <v>19</v>
      </c>
      <c r="C22" s="4">
        <f t="shared" si="14"/>
        <v>58</v>
      </c>
      <c r="D22" s="8">
        <f t="shared" si="15"/>
        <v>52147.12999999999</v>
      </c>
      <c r="E22" s="8">
        <f t="shared" si="6"/>
        <v>2500</v>
      </c>
      <c r="F22" s="8">
        <f t="shared" si="7"/>
        <v>75</v>
      </c>
      <c r="G22" s="8">
        <f t="shared" si="8"/>
        <v>50</v>
      </c>
      <c r="H22" s="8">
        <f t="shared" si="9"/>
        <v>500000</v>
      </c>
      <c r="I22" s="8">
        <f t="shared" si="1"/>
        <v>531.54999999999995</v>
      </c>
      <c r="J22" s="8">
        <f t="shared" si="2"/>
        <v>1619.72</v>
      </c>
      <c r="K22" s="8">
        <f t="shared" si="10"/>
        <v>55610.299999999988</v>
      </c>
      <c r="L22" s="8">
        <f t="shared" si="3"/>
        <v>0</v>
      </c>
      <c r="M22" s="8">
        <f t="shared" si="11"/>
        <v>55610.3</v>
      </c>
      <c r="O22" s="4">
        <f t="shared" si="4"/>
        <v>76742.210000000006</v>
      </c>
      <c r="P22" s="4">
        <f t="shared" si="12"/>
        <v>555610.30000000005</v>
      </c>
      <c r="Q22" s="4" t="str">
        <f t="shared" si="13"/>
        <v>N</v>
      </c>
    </row>
    <row r="23" spans="2:17" x14ac:dyDescent="0.3">
      <c r="B23" s="4">
        <v>20</v>
      </c>
      <c r="C23" s="4">
        <f t="shared" si="14"/>
        <v>59</v>
      </c>
      <c r="D23" s="8">
        <f t="shared" si="15"/>
        <v>55610.299999999988</v>
      </c>
      <c r="E23" s="8">
        <f t="shared" si="6"/>
        <v>2500</v>
      </c>
      <c r="F23" s="8">
        <f t="shared" si="7"/>
        <v>75</v>
      </c>
      <c r="G23" s="8">
        <f t="shared" si="8"/>
        <v>50</v>
      </c>
      <c r="H23" s="8">
        <f t="shared" si="9"/>
        <v>500000</v>
      </c>
      <c r="I23" s="8">
        <f t="shared" si="1"/>
        <v>591.75</v>
      </c>
      <c r="J23" s="8">
        <f t="shared" si="2"/>
        <v>1721.81</v>
      </c>
      <c r="K23" s="8">
        <f t="shared" si="10"/>
        <v>59115.359999999986</v>
      </c>
      <c r="L23" s="8">
        <f t="shared" si="3"/>
        <v>0</v>
      </c>
      <c r="M23" s="8">
        <f t="shared" si="11"/>
        <v>59115.360000000001</v>
      </c>
      <c r="O23" s="4">
        <f t="shared" si="4"/>
        <v>79214.58</v>
      </c>
      <c r="P23" s="4">
        <f t="shared" si="12"/>
        <v>559115.36</v>
      </c>
      <c r="Q23" s="4" t="str">
        <f t="shared" si="13"/>
        <v>N</v>
      </c>
    </row>
    <row r="24" spans="2:17" x14ac:dyDescent="0.3">
      <c r="B24" s="4">
        <v>21</v>
      </c>
      <c r="C24" s="4">
        <f t="shared" si="14"/>
        <v>60</v>
      </c>
      <c r="D24" s="8">
        <f t="shared" si="15"/>
        <v>59115.359999999986</v>
      </c>
      <c r="E24" s="8">
        <f t="shared" si="6"/>
        <v>2500</v>
      </c>
      <c r="F24" s="8">
        <f t="shared" si="7"/>
        <v>75</v>
      </c>
      <c r="G24" s="8">
        <f t="shared" si="8"/>
        <v>50</v>
      </c>
      <c r="H24" s="8">
        <f t="shared" si="9"/>
        <v>500000</v>
      </c>
      <c r="I24" s="8">
        <f t="shared" si="1"/>
        <v>659.71</v>
      </c>
      <c r="J24" s="8">
        <f t="shared" si="2"/>
        <v>1824.92</v>
      </c>
      <c r="K24" s="8">
        <f t="shared" si="10"/>
        <v>62655.569999999985</v>
      </c>
      <c r="L24" s="8">
        <f t="shared" si="3"/>
        <v>0</v>
      </c>
      <c r="M24" s="8">
        <f t="shared" si="11"/>
        <v>62655.57</v>
      </c>
      <c r="O24" s="4">
        <f t="shared" si="4"/>
        <v>81452.240000000005</v>
      </c>
      <c r="P24" s="4">
        <f t="shared" si="12"/>
        <v>562655.56999999995</v>
      </c>
      <c r="Q24" s="4" t="str">
        <f t="shared" si="13"/>
        <v>N</v>
      </c>
    </row>
    <row r="25" spans="2:17" x14ac:dyDescent="0.3">
      <c r="B25" s="4">
        <v>22</v>
      </c>
      <c r="C25" s="4">
        <f t="shared" si="14"/>
        <v>61</v>
      </c>
      <c r="D25" s="8">
        <f t="shared" si="15"/>
        <v>62655.569999999985</v>
      </c>
      <c r="E25" s="8">
        <f t="shared" si="6"/>
        <v>2500</v>
      </c>
      <c r="F25" s="8">
        <f t="shared" si="7"/>
        <v>75</v>
      </c>
      <c r="G25" s="8">
        <f t="shared" si="8"/>
        <v>50</v>
      </c>
      <c r="H25" s="8">
        <f t="shared" si="9"/>
        <v>500000</v>
      </c>
      <c r="I25" s="8">
        <f t="shared" si="1"/>
        <v>736.41</v>
      </c>
      <c r="J25" s="8">
        <f t="shared" si="2"/>
        <v>1928.82</v>
      </c>
      <c r="K25" s="8">
        <f t="shared" si="10"/>
        <v>66222.979999999981</v>
      </c>
      <c r="L25" s="8">
        <f t="shared" si="3"/>
        <v>0</v>
      </c>
      <c r="M25" s="8">
        <f t="shared" si="11"/>
        <v>66222.98</v>
      </c>
      <c r="O25" s="4">
        <f t="shared" si="4"/>
        <v>84765.41</v>
      </c>
      <c r="P25" s="4">
        <f t="shared" si="12"/>
        <v>566222.98</v>
      </c>
      <c r="Q25" s="4" t="str">
        <f t="shared" si="13"/>
        <v>N</v>
      </c>
    </row>
    <row r="26" spans="2:17" x14ac:dyDescent="0.3">
      <c r="B26" s="4">
        <v>23</v>
      </c>
      <c r="C26" s="4">
        <f t="shared" si="14"/>
        <v>62</v>
      </c>
      <c r="D26" s="8">
        <f t="shared" si="15"/>
        <v>66222.979999999981</v>
      </c>
      <c r="E26" s="8">
        <f t="shared" si="6"/>
        <v>2500</v>
      </c>
      <c r="F26" s="8">
        <f t="shared" si="7"/>
        <v>75</v>
      </c>
      <c r="G26" s="8">
        <f t="shared" si="8"/>
        <v>50</v>
      </c>
      <c r="H26" s="8">
        <f t="shared" si="9"/>
        <v>500000</v>
      </c>
      <c r="I26" s="8">
        <f t="shared" si="1"/>
        <v>821.84</v>
      </c>
      <c r="J26" s="8">
        <f t="shared" si="2"/>
        <v>2033.28</v>
      </c>
      <c r="K26" s="8">
        <f t="shared" si="10"/>
        <v>69809.419999999984</v>
      </c>
      <c r="L26" s="8">
        <f t="shared" si="3"/>
        <v>0</v>
      </c>
      <c r="M26" s="8">
        <f t="shared" si="11"/>
        <v>69809.42</v>
      </c>
      <c r="O26" s="4">
        <f t="shared" si="4"/>
        <v>87959.87</v>
      </c>
      <c r="P26" s="4">
        <f t="shared" si="12"/>
        <v>569809.41999999993</v>
      </c>
      <c r="Q26" s="4" t="str">
        <f t="shared" si="13"/>
        <v>N</v>
      </c>
    </row>
    <row r="27" spans="2:17" x14ac:dyDescent="0.3">
      <c r="B27" s="4">
        <v>24</v>
      </c>
      <c r="C27" s="4">
        <f t="shared" si="14"/>
        <v>63</v>
      </c>
      <c r="D27" s="8">
        <f t="shared" si="15"/>
        <v>69809.419999999984</v>
      </c>
      <c r="E27" s="8">
        <f t="shared" si="6"/>
        <v>2500</v>
      </c>
      <c r="F27" s="8">
        <f t="shared" si="7"/>
        <v>75</v>
      </c>
      <c r="G27" s="8">
        <f t="shared" si="8"/>
        <v>50</v>
      </c>
      <c r="H27" s="8">
        <f t="shared" si="9"/>
        <v>500000</v>
      </c>
      <c r="I27" s="8">
        <f t="shared" si="1"/>
        <v>918.45</v>
      </c>
      <c r="J27" s="8">
        <f t="shared" si="2"/>
        <v>2137.98</v>
      </c>
      <c r="K27" s="8">
        <f t="shared" si="10"/>
        <v>73403.949999999983</v>
      </c>
      <c r="L27" s="8">
        <f t="shared" si="3"/>
        <v>0</v>
      </c>
      <c r="M27" s="8">
        <f t="shared" si="11"/>
        <v>73403.95</v>
      </c>
      <c r="O27" s="4">
        <f t="shared" si="4"/>
        <v>91020.9</v>
      </c>
      <c r="P27" s="4">
        <f t="shared" si="12"/>
        <v>573403.94999999995</v>
      </c>
      <c r="Q27" s="4" t="str">
        <f t="shared" si="13"/>
        <v>N</v>
      </c>
    </row>
    <row r="28" spans="2:17" x14ac:dyDescent="0.3">
      <c r="B28" s="4">
        <v>25</v>
      </c>
      <c r="C28" s="4">
        <f t="shared" si="14"/>
        <v>64</v>
      </c>
      <c r="D28" s="8">
        <f t="shared" si="15"/>
        <v>73403.949999999983</v>
      </c>
      <c r="E28" s="8">
        <f t="shared" si="6"/>
        <v>2500</v>
      </c>
      <c r="F28" s="8">
        <f t="shared" si="7"/>
        <v>75</v>
      </c>
      <c r="G28" s="8">
        <f t="shared" si="8"/>
        <v>50</v>
      </c>
      <c r="H28" s="8">
        <f t="shared" si="9"/>
        <v>500000</v>
      </c>
      <c r="I28" s="8">
        <f t="shared" si="1"/>
        <v>1026.7</v>
      </c>
      <c r="J28" s="8">
        <f t="shared" si="2"/>
        <v>2242.5700000000002</v>
      </c>
      <c r="K28" s="8">
        <f t="shared" si="10"/>
        <v>76994.819999999992</v>
      </c>
      <c r="L28" s="8">
        <f t="shared" si="3"/>
        <v>0</v>
      </c>
      <c r="M28" s="8">
        <f t="shared" si="11"/>
        <v>76994.820000000007</v>
      </c>
      <c r="O28" s="4">
        <f t="shared" si="4"/>
        <v>93933.68</v>
      </c>
      <c r="P28" s="4">
        <f t="shared" si="12"/>
        <v>576994.81999999995</v>
      </c>
      <c r="Q28" s="4" t="str">
        <f t="shared" si="13"/>
        <v>N</v>
      </c>
    </row>
    <row r="29" spans="2:17" x14ac:dyDescent="0.3">
      <c r="B29" s="4">
        <v>26</v>
      </c>
      <c r="C29" s="4">
        <f t="shared" si="14"/>
        <v>65</v>
      </c>
      <c r="D29" s="8">
        <f t="shared" si="15"/>
        <v>76994.819999999992</v>
      </c>
      <c r="E29" s="8">
        <f t="shared" si="6"/>
        <v>2500</v>
      </c>
      <c r="F29" s="8">
        <f t="shared" si="7"/>
        <v>75</v>
      </c>
      <c r="G29" s="8">
        <f t="shared" si="8"/>
        <v>50</v>
      </c>
      <c r="H29" s="8">
        <f t="shared" si="9"/>
        <v>500000</v>
      </c>
      <c r="I29" s="8">
        <f t="shared" si="1"/>
        <v>1148.54</v>
      </c>
      <c r="J29" s="8">
        <f t="shared" si="2"/>
        <v>2346.64</v>
      </c>
      <c r="K29" s="8">
        <f t="shared" si="10"/>
        <v>80567.92</v>
      </c>
      <c r="L29" s="8">
        <f t="shared" si="3"/>
        <v>0</v>
      </c>
      <c r="M29" s="8">
        <f t="shared" si="11"/>
        <v>80567.92</v>
      </c>
      <c r="O29" s="4">
        <f t="shared" si="4"/>
        <v>96681.5</v>
      </c>
      <c r="P29" s="4">
        <f t="shared" si="12"/>
        <v>580567.92000000004</v>
      </c>
      <c r="Q29" s="4" t="str">
        <f t="shared" si="13"/>
        <v>N</v>
      </c>
    </row>
    <row r="30" spans="2:17" x14ac:dyDescent="0.3">
      <c r="B30" s="4">
        <v>27</v>
      </c>
      <c r="C30" s="4">
        <f t="shared" si="14"/>
        <v>66</v>
      </c>
      <c r="D30" s="8">
        <f t="shared" si="15"/>
        <v>80567.92</v>
      </c>
      <c r="E30" s="8">
        <f t="shared" si="6"/>
        <v>2500</v>
      </c>
      <c r="F30" s="8">
        <f t="shared" si="7"/>
        <v>75</v>
      </c>
      <c r="G30" s="8">
        <f t="shared" si="8"/>
        <v>50</v>
      </c>
      <c r="H30" s="8">
        <f t="shared" si="9"/>
        <v>500000</v>
      </c>
      <c r="I30" s="8">
        <f t="shared" si="1"/>
        <v>1284.95</v>
      </c>
      <c r="J30" s="8">
        <f t="shared" si="2"/>
        <v>2449.7399999999998</v>
      </c>
      <c r="K30" s="8">
        <f t="shared" si="10"/>
        <v>84107.71</v>
      </c>
      <c r="L30" s="8">
        <f t="shared" si="3"/>
        <v>0</v>
      </c>
      <c r="M30" s="8">
        <f t="shared" si="11"/>
        <v>84107.71</v>
      </c>
      <c r="O30" s="4">
        <f t="shared" si="4"/>
        <v>100088.17</v>
      </c>
      <c r="P30" s="4">
        <f t="shared" si="12"/>
        <v>584107.71</v>
      </c>
      <c r="Q30" s="4" t="str">
        <f t="shared" si="13"/>
        <v>N</v>
      </c>
    </row>
    <row r="31" spans="2:17" x14ac:dyDescent="0.3">
      <c r="B31" s="4">
        <v>28</v>
      </c>
      <c r="C31" s="4">
        <f t="shared" si="14"/>
        <v>67</v>
      </c>
      <c r="D31" s="8">
        <f t="shared" si="15"/>
        <v>84107.71</v>
      </c>
      <c r="E31" s="8">
        <f t="shared" si="6"/>
        <v>2500</v>
      </c>
      <c r="F31" s="8">
        <f t="shared" si="7"/>
        <v>75</v>
      </c>
      <c r="G31" s="8">
        <f t="shared" si="8"/>
        <v>50</v>
      </c>
      <c r="H31" s="8">
        <f t="shared" si="9"/>
        <v>500000</v>
      </c>
      <c r="I31" s="8">
        <f t="shared" si="1"/>
        <v>1438.83</v>
      </c>
      <c r="J31" s="8">
        <f t="shared" si="2"/>
        <v>2551.3200000000002</v>
      </c>
      <c r="K31" s="8">
        <f t="shared" si="10"/>
        <v>87595.200000000012</v>
      </c>
      <c r="L31" s="8">
        <f t="shared" si="3"/>
        <v>0</v>
      </c>
      <c r="M31" s="8">
        <f t="shared" si="11"/>
        <v>87595.199999999997</v>
      </c>
      <c r="O31" s="4">
        <f t="shared" si="4"/>
        <v>103362.34</v>
      </c>
      <c r="P31" s="4">
        <f t="shared" si="12"/>
        <v>587595.19999999995</v>
      </c>
      <c r="Q31" s="4" t="str">
        <f t="shared" si="13"/>
        <v>N</v>
      </c>
    </row>
    <row r="32" spans="2:17" x14ac:dyDescent="0.3">
      <c r="B32" s="4">
        <v>29</v>
      </c>
      <c r="C32" s="4">
        <f t="shared" ref="C32:C95" si="16">C31+1</f>
        <v>68</v>
      </c>
      <c r="D32" s="8">
        <f t="shared" si="15"/>
        <v>87595.200000000012</v>
      </c>
      <c r="E32" s="8">
        <f t="shared" si="6"/>
        <v>2500</v>
      </c>
      <c r="F32" s="8">
        <f t="shared" si="7"/>
        <v>75</v>
      </c>
      <c r="G32" s="8">
        <f t="shared" si="8"/>
        <v>50</v>
      </c>
      <c r="H32" s="8">
        <f t="shared" si="9"/>
        <v>500000</v>
      </c>
      <c r="I32" s="8">
        <f t="shared" si="1"/>
        <v>1611.17</v>
      </c>
      <c r="J32" s="8">
        <f t="shared" si="2"/>
        <v>2650.77</v>
      </c>
      <c r="K32" s="8">
        <f t="shared" si="10"/>
        <v>91009.800000000017</v>
      </c>
      <c r="L32" s="8">
        <f t="shared" si="3"/>
        <v>0</v>
      </c>
      <c r="M32" s="8">
        <f t="shared" si="11"/>
        <v>91009.8</v>
      </c>
      <c r="O32" s="4">
        <f t="shared" si="4"/>
        <v>106481.47</v>
      </c>
      <c r="P32" s="4">
        <f t="shared" si="12"/>
        <v>591009.80000000005</v>
      </c>
      <c r="Q32" s="4" t="str">
        <f t="shared" si="13"/>
        <v>N</v>
      </c>
    </row>
    <row r="33" spans="2:17" x14ac:dyDescent="0.3">
      <c r="B33" s="4">
        <v>30</v>
      </c>
      <c r="C33" s="4">
        <f t="shared" si="16"/>
        <v>69</v>
      </c>
      <c r="D33" s="8">
        <f t="shared" si="15"/>
        <v>91009.800000000017</v>
      </c>
      <c r="E33" s="8">
        <f t="shared" si="6"/>
        <v>2500</v>
      </c>
      <c r="F33" s="8">
        <f t="shared" si="7"/>
        <v>75</v>
      </c>
      <c r="G33" s="8">
        <f t="shared" si="8"/>
        <v>50</v>
      </c>
      <c r="H33" s="8">
        <f t="shared" si="9"/>
        <v>500000</v>
      </c>
      <c r="I33" s="8">
        <f t="shared" si="1"/>
        <v>1804.85</v>
      </c>
      <c r="J33" s="8">
        <f t="shared" si="2"/>
        <v>2747.4</v>
      </c>
      <c r="K33" s="8">
        <f t="shared" si="10"/>
        <v>94327.35</v>
      </c>
      <c r="L33" s="8">
        <f t="shared" si="3"/>
        <v>0</v>
      </c>
      <c r="M33" s="8">
        <f t="shared" si="11"/>
        <v>94327.35</v>
      </c>
      <c r="O33" s="4">
        <f t="shared" si="4"/>
        <v>109419.73</v>
      </c>
      <c r="P33" s="4">
        <f t="shared" si="12"/>
        <v>594327.35</v>
      </c>
      <c r="Q33" s="4" t="str">
        <f t="shared" si="13"/>
        <v>N</v>
      </c>
    </row>
    <row r="34" spans="2:17" x14ac:dyDescent="0.3">
      <c r="B34" s="4">
        <v>31</v>
      </c>
      <c r="C34" s="4">
        <f t="shared" si="16"/>
        <v>70</v>
      </c>
      <c r="D34" s="8">
        <f t="shared" si="15"/>
        <v>94327.35</v>
      </c>
      <c r="E34" s="8">
        <f t="shared" si="6"/>
        <v>2500</v>
      </c>
      <c r="F34" s="8">
        <f t="shared" si="7"/>
        <v>75</v>
      </c>
      <c r="G34" s="8">
        <f t="shared" si="8"/>
        <v>50</v>
      </c>
      <c r="H34" s="8">
        <f t="shared" si="9"/>
        <v>500000</v>
      </c>
      <c r="I34" s="8">
        <f t="shared" si="1"/>
        <v>2021.84</v>
      </c>
      <c r="J34" s="8">
        <f t="shared" si="2"/>
        <v>2840.42</v>
      </c>
      <c r="K34" s="8">
        <f t="shared" si="10"/>
        <v>97520.930000000008</v>
      </c>
      <c r="L34" s="8">
        <f t="shared" si="3"/>
        <v>0</v>
      </c>
      <c r="M34" s="8">
        <f t="shared" si="11"/>
        <v>97520.93</v>
      </c>
      <c r="O34" s="4">
        <f t="shared" si="4"/>
        <v>112149.07</v>
      </c>
      <c r="P34" s="4">
        <f t="shared" si="12"/>
        <v>597520.93000000005</v>
      </c>
      <c r="Q34" s="4" t="str">
        <f t="shared" si="13"/>
        <v>N</v>
      </c>
    </row>
    <row r="35" spans="2:17" x14ac:dyDescent="0.3">
      <c r="B35" s="4">
        <v>32</v>
      </c>
      <c r="C35" s="4">
        <f t="shared" si="16"/>
        <v>71</v>
      </c>
      <c r="D35" s="8">
        <f t="shared" si="15"/>
        <v>97520.930000000008</v>
      </c>
      <c r="E35" s="8">
        <f t="shared" si="6"/>
        <v>2500</v>
      </c>
      <c r="F35" s="8">
        <f t="shared" si="7"/>
        <v>75</v>
      </c>
      <c r="G35" s="8">
        <f t="shared" si="8"/>
        <v>50</v>
      </c>
      <c r="H35" s="8">
        <f t="shared" si="9"/>
        <v>500000</v>
      </c>
      <c r="I35" s="8">
        <f t="shared" si="1"/>
        <v>2266.02</v>
      </c>
      <c r="J35" s="8">
        <f t="shared" si="2"/>
        <v>2928.9</v>
      </c>
      <c r="K35" s="8">
        <f t="shared" si="10"/>
        <v>100558.81</v>
      </c>
      <c r="L35" s="8">
        <f t="shared" si="3"/>
        <v>0</v>
      </c>
      <c r="M35" s="8">
        <f t="shared" si="11"/>
        <v>100558.81</v>
      </c>
      <c r="O35" s="4">
        <f t="shared" si="4"/>
        <v>113631.46</v>
      </c>
      <c r="P35" s="4">
        <f t="shared" si="12"/>
        <v>600558.81000000006</v>
      </c>
      <c r="Q35" s="4" t="str">
        <f t="shared" si="13"/>
        <v>N</v>
      </c>
    </row>
    <row r="36" spans="2:17" x14ac:dyDescent="0.3">
      <c r="B36" s="4">
        <v>33</v>
      </c>
      <c r="C36" s="4">
        <f t="shared" si="16"/>
        <v>72</v>
      </c>
      <c r="D36" s="8">
        <f t="shared" si="15"/>
        <v>100558.81</v>
      </c>
      <c r="E36" s="8">
        <f t="shared" si="6"/>
        <v>2500</v>
      </c>
      <c r="F36" s="8">
        <f t="shared" si="7"/>
        <v>75</v>
      </c>
      <c r="G36" s="8">
        <f t="shared" si="8"/>
        <v>50</v>
      </c>
      <c r="H36" s="8">
        <f t="shared" si="9"/>
        <v>500000</v>
      </c>
      <c r="I36" s="8">
        <f t="shared" ref="I36:I67" si="17">ROUND(VLOOKUP(C36,COIs,COIcolumn)*(H36/1000)/(1+iq),2)</f>
        <v>2539.81</v>
      </c>
      <c r="J36" s="8">
        <f t="shared" ref="J36:J67" si="18">ROUND(MAX((D36+E36-F36-G36-I36)*VLOOKUP(B36,creditedrates,3),0),2)</f>
        <v>3011.82</v>
      </c>
      <c r="K36" s="8">
        <f t="shared" si="10"/>
        <v>103405.82</v>
      </c>
      <c r="L36" s="8">
        <f t="shared" ref="L36:L67" si="19">ROUND(VLOOKUP(B36,surrchargepct,2)*K36,2)</f>
        <v>0</v>
      </c>
      <c r="M36" s="8">
        <f t="shared" si="11"/>
        <v>103405.82</v>
      </c>
      <c r="O36" s="4">
        <f t="shared" ref="O36:O67" si="20">ROUND(VLOOKUP(C36,corridorfactors,2)*K36,2)</f>
        <v>114780.46</v>
      </c>
      <c r="P36" s="4">
        <f t="shared" si="12"/>
        <v>603405.82000000007</v>
      </c>
      <c r="Q36" s="4" t="str">
        <f t="shared" si="13"/>
        <v>N</v>
      </c>
    </row>
    <row r="37" spans="2:17" x14ac:dyDescent="0.3">
      <c r="B37" s="4">
        <v>34</v>
      </c>
      <c r="C37" s="4">
        <f t="shared" si="16"/>
        <v>73</v>
      </c>
      <c r="D37" s="8">
        <f t="shared" si="15"/>
        <v>103405.82</v>
      </c>
      <c r="E37" s="8">
        <f t="shared" ref="E37:E68" si="21">IF(D37&gt;0,VLOOKUP(B37,premiums,3),0)</f>
        <v>2500</v>
      </c>
      <c r="F37" s="8">
        <f t="shared" ref="F37:F68" si="22">pctpremexp*E37</f>
        <v>75</v>
      </c>
      <c r="G37" s="8">
        <f t="shared" ref="G37:G68" si="23">IF(D37&gt;0,renewalexp,0)</f>
        <v>50</v>
      </c>
      <c r="H37" s="8">
        <f t="shared" ref="H37:H68" si="24">IF(K36&gt;0,face,0)</f>
        <v>500000</v>
      </c>
      <c r="I37" s="8">
        <f t="shared" si="17"/>
        <v>2847.57</v>
      </c>
      <c r="J37" s="8">
        <f t="shared" si="18"/>
        <v>3088</v>
      </c>
      <c r="K37" s="8">
        <f t="shared" si="10"/>
        <v>106021.25</v>
      </c>
      <c r="L37" s="8">
        <f t="shared" si="19"/>
        <v>0</v>
      </c>
      <c r="M37" s="8">
        <f t="shared" si="11"/>
        <v>106021.25</v>
      </c>
      <c r="O37" s="4">
        <f t="shared" si="20"/>
        <v>115563.16</v>
      </c>
      <c r="P37" s="4">
        <f t="shared" ref="P37:P68" si="25">IF(K37&gt;0,face+K37,0)</f>
        <v>606021.25</v>
      </c>
      <c r="Q37" s="4" t="str">
        <f t="shared" si="13"/>
        <v>N</v>
      </c>
    </row>
    <row r="38" spans="2:17" x14ac:dyDescent="0.3">
      <c r="B38" s="4">
        <v>35</v>
      </c>
      <c r="C38" s="4">
        <f t="shared" si="16"/>
        <v>74</v>
      </c>
      <c r="D38" s="8">
        <f t="shared" si="15"/>
        <v>106021.25</v>
      </c>
      <c r="E38" s="8">
        <f t="shared" si="21"/>
        <v>2500</v>
      </c>
      <c r="F38" s="8">
        <f t="shared" si="22"/>
        <v>75</v>
      </c>
      <c r="G38" s="8">
        <f t="shared" si="23"/>
        <v>50</v>
      </c>
      <c r="H38" s="8">
        <f t="shared" si="24"/>
        <v>500000</v>
      </c>
      <c r="I38" s="8">
        <f t="shared" si="17"/>
        <v>3192.23</v>
      </c>
      <c r="J38" s="8">
        <f t="shared" si="18"/>
        <v>3156.12</v>
      </c>
      <c r="K38" s="8">
        <f t="shared" si="10"/>
        <v>108360.14</v>
      </c>
      <c r="L38" s="8">
        <f t="shared" si="19"/>
        <v>0</v>
      </c>
      <c r="M38" s="8">
        <f t="shared" si="11"/>
        <v>108360.14</v>
      </c>
      <c r="O38" s="4">
        <f t="shared" si="20"/>
        <v>115945.35</v>
      </c>
      <c r="P38" s="4">
        <f t="shared" si="25"/>
        <v>608360.14</v>
      </c>
      <c r="Q38" s="4" t="str">
        <f t="shared" si="13"/>
        <v>N</v>
      </c>
    </row>
    <row r="39" spans="2:17" x14ac:dyDescent="0.3">
      <c r="B39" s="4">
        <v>36</v>
      </c>
      <c r="C39" s="4">
        <f t="shared" si="16"/>
        <v>75</v>
      </c>
      <c r="D39" s="8">
        <f t="shared" si="15"/>
        <v>108360.14</v>
      </c>
      <c r="E39" s="8">
        <f t="shared" si="21"/>
        <v>2500</v>
      </c>
      <c r="F39" s="8">
        <f t="shared" si="22"/>
        <v>75</v>
      </c>
      <c r="G39" s="8">
        <f t="shared" si="23"/>
        <v>50</v>
      </c>
      <c r="H39" s="8">
        <f t="shared" si="24"/>
        <v>500000</v>
      </c>
      <c r="I39" s="8">
        <f t="shared" si="17"/>
        <v>3579.13</v>
      </c>
      <c r="J39" s="8">
        <f t="shared" si="18"/>
        <v>3214.68</v>
      </c>
      <c r="K39" s="8">
        <f t="shared" si="10"/>
        <v>110370.68999999999</v>
      </c>
      <c r="L39" s="8">
        <f t="shared" si="19"/>
        <v>0</v>
      </c>
      <c r="M39" s="8">
        <f t="shared" si="11"/>
        <v>110370.69</v>
      </c>
      <c r="O39" s="4">
        <f t="shared" si="20"/>
        <v>115889.22</v>
      </c>
      <c r="P39" s="4">
        <f t="shared" si="25"/>
        <v>610370.68999999994</v>
      </c>
      <c r="Q39" s="4" t="str">
        <f t="shared" si="13"/>
        <v>N</v>
      </c>
    </row>
    <row r="40" spans="2:17" x14ac:dyDescent="0.3">
      <c r="B40" s="4">
        <v>37</v>
      </c>
      <c r="C40" s="4">
        <f t="shared" si="16"/>
        <v>76</v>
      </c>
      <c r="D40" s="8">
        <f t="shared" si="15"/>
        <v>110370.68999999999</v>
      </c>
      <c r="E40" s="8">
        <f t="shared" si="21"/>
        <v>2500</v>
      </c>
      <c r="F40" s="8">
        <f t="shared" si="22"/>
        <v>75</v>
      </c>
      <c r="G40" s="8">
        <f t="shared" si="23"/>
        <v>50</v>
      </c>
      <c r="H40" s="8">
        <f t="shared" si="24"/>
        <v>500000</v>
      </c>
      <c r="I40" s="8">
        <f t="shared" si="17"/>
        <v>4013.11</v>
      </c>
      <c r="J40" s="8">
        <f t="shared" si="18"/>
        <v>3261.98</v>
      </c>
      <c r="K40" s="8">
        <f t="shared" si="10"/>
        <v>111994.55999999998</v>
      </c>
      <c r="L40" s="8">
        <f t="shared" si="19"/>
        <v>0</v>
      </c>
      <c r="M40" s="8">
        <f t="shared" si="11"/>
        <v>111994.56</v>
      </c>
      <c r="O40" s="4">
        <f t="shared" si="20"/>
        <v>117594.29</v>
      </c>
      <c r="P40" s="4">
        <f t="shared" si="25"/>
        <v>611994.55999999994</v>
      </c>
      <c r="Q40" s="4" t="str">
        <f t="shared" si="13"/>
        <v>N</v>
      </c>
    </row>
    <row r="41" spans="2:17" x14ac:dyDescent="0.3">
      <c r="B41" s="4">
        <v>38</v>
      </c>
      <c r="C41" s="4">
        <f t="shared" si="16"/>
        <v>77</v>
      </c>
      <c r="D41" s="8">
        <f t="shared" si="15"/>
        <v>111994.55999999998</v>
      </c>
      <c r="E41" s="8">
        <f t="shared" si="21"/>
        <v>2500</v>
      </c>
      <c r="F41" s="8">
        <f t="shared" si="22"/>
        <v>75</v>
      </c>
      <c r="G41" s="8">
        <f t="shared" si="23"/>
        <v>50</v>
      </c>
      <c r="H41" s="8">
        <f t="shared" si="24"/>
        <v>500000</v>
      </c>
      <c r="I41" s="8">
        <f t="shared" si="17"/>
        <v>4500</v>
      </c>
      <c r="J41" s="8">
        <f t="shared" si="18"/>
        <v>3296.09</v>
      </c>
      <c r="K41" s="8">
        <f t="shared" si="10"/>
        <v>113165.64999999998</v>
      </c>
      <c r="L41" s="8">
        <f t="shared" si="19"/>
        <v>0</v>
      </c>
      <c r="M41" s="8">
        <f t="shared" si="11"/>
        <v>113165.65</v>
      </c>
      <c r="O41" s="4">
        <f t="shared" si="20"/>
        <v>118823.93</v>
      </c>
      <c r="P41" s="4">
        <f t="shared" si="25"/>
        <v>613165.65</v>
      </c>
      <c r="Q41" s="4" t="str">
        <f t="shared" si="13"/>
        <v>N</v>
      </c>
    </row>
    <row r="42" spans="2:17" x14ac:dyDescent="0.3">
      <c r="B42" s="4">
        <v>39</v>
      </c>
      <c r="C42" s="4">
        <f t="shared" si="16"/>
        <v>78</v>
      </c>
      <c r="D42" s="8">
        <f t="shared" si="15"/>
        <v>113165.64999999998</v>
      </c>
      <c r="E42" s="8">
        <f t="shared" si="21"/>
        <v>2500</v>
      </c>
      <c r="F42" s="8">
        <f t="shared" si="22"/>
        <v>75</v>
      </c>
      <c r="G42" s="8">
        <f t="shared" si="23"/>
        <v>50</v>
      </c>
      <c r="H42" s="8">
        <f t="shared" si="24"/>
        <v>500000</v>
      </c>
      <c r="I42" s="8">
        <f t="shared" si="17"/>
        <v>5045.63</v>
      </c>
      <c r="J42" s="8">
        <f t="shared" si="18"/>
        <v>3314.85</v>
      </c>
      <c r="K42" s="8">
        <f t="shared" si="10"/>
        <v>113809.86999999998</v>
      </c>
      <c r="L42" s="8">
        <f t="shared" si="19"/>
        <v>0</v>
      </c>
      <c r="M42" s="8">
        <f t="shared" si="11"/>
        <v>113809.87</v>
      </c>
      <c r="O42" s="4">
        <f t="shared" si="20"/>
        <v>119500.36</v>
      </c>
      <c r="P42" s="4">
        <f t="shared" si="25"/>
        <v>613809.87</v>
      </c>
      <c r="Q42" s="4" t="str">
        <f t="shared" si="13"/>
        <v>N</v>
      </c>
    </row>
    <row r="43" spans="2:17" x14ac:dyDescent="0.3">
      <c r="B43" s="4">
        <v>40</v>
      </c>
      <c r="C43" s="4">
        <f t="shared" si="16"/>
        <v>79</v>
      </c>
      <c r="D43" s="8">
        <f t="shared" si="15"/>
        <v>113809.86999999998</v>
      </c>
      <c r="E43" s="8">
        <f t="shared" si="21"/>
        <v>2500</v>
      </c>
      <c r="F43" s="8">
        <f t="shared" si="22"/>
        <v>75</v>
      </c>
      <c r="G43" s="8">
        <f t="shared" si="23"/>
        <v>50</v>
      </c>
      <c r="H43" s="8">
        <f t="shared" si="24"/>
        <v>500000</v>
      </c>
      <c r="I43" s="8">
        <f t="shared" si="17"/>
        <v>5656.8</v>
      </c>
      <c r="J43" s="8">
        <f t="shared" si="18"/>
        <v>3315.84</v>
      </c>
      <c r="K43" s="8">
        <f t="shared" si="10"/>
        <v>113843.90999999997</v>
      </c>
      <c r="L43" s="8">
        <f t="shared" si="19"/>
        <v>0</v>
      </c>
      <c r="M43" s="8">
        <f t="shared" si="11"/>
        <v>113843.91</v>
      </c>
      <c r="O43" s="4">
        <f t="shared" si="20"/>
        <v>119536.11</v>
      </c>
      <c r="P43" s="4">
        <f t="shared" si="25"/>
        <v>613843.90999999992</v>
      </c>
      <c r="Q43" s="4" t="str">
        <f t="shared" si="13"/>
        <v>N</v>
      </c>
    </row>
    <row r="44" spans="2:17" x14ac:dyDescent="0.3">
      <c r="B44" s="4">
        <v>41</v>
      </c>
      <c r="C44" s="4">
        <f t="shared" si="16"/>
        <v>80</v>
      </c>
      <c r="D44" s="8">
        <f t="shared" si="15"/>
        <v>113843.90999999997</v>
      </c>
      <c r="E44" s="8">
        <f t="shared" si="21"/>
        <v>2500</v>
      </c>
      <c r="F44" s="8">
        <f t="shared" si="22"/>
        <v>75</v>
      </c>
      <c r="G44" s="8">
        <f t="shared" si="23"/>
        <v>50</v>
      </c>
      <c r="H44" s="8">
        <f t="shared" si="24"/>
        <v>500000</v>
      </c>
      <c r="I44" s="8">
        <f t="shared" si="17"/>
        <v>6341.26</v>
      </c>
      <c r="J44" s="8">
        <f t="shared" si="18"/>
        <v>3296.33</v>
      </c>
      <c r="K44" s="8">
        <f t="shared" si="10"/>
        <v>113173.97999999998</v>
      </c>
      <c r="L44" s="8">
        <f t="shared" si="19"/>
        <v>0</v>
      </c>
      <c r="M44" s="8">
        <f t="shared" si="11"/>
        <v>113173.98</v>
      </c>
      <c r="O44" s="4">
        <f t="shared" si="20"/>
        <v>118832.68</v>
      </c>
      <c r="P44" s="4">
        <f t="shared" si="25"/>
        <v>613173.98</v>
      </c>
      <c r="Q44" s="4" t="str">
        <f t="shared" si="13"/>
        <v>N</v>
      </c>
    </row>
    <row r="45" spans="2:17" x14ac:dyDescent="0.3">
      <c r="B45" s="4">
        <v>42</v>
      </c>
      <c r="C45" s="4">
        <f t="shared" si="16"/>
        <v>81</v>
      </c>
      <c r="D45" s="8">
        <f t="shared" si="15"/>
        <v>113173.97999999998</v>
      </c>
      <c r="E45" s="8">
        <f t="shared" si="21"/>
        <v>2500</v>
      </c>
      <c r="F45" s="8">
        <f t="shared" si="22"/>
        <v>75</v>
      </c>
      <c r="G45" s="8">
        <f t="shared" si="23"/>
        <v>50</v>
      </c>
      <c r="H45" s="8">
        <f t="shared" si="24"/>
        <v>500000</v>
      </c>
      <c r="I45" s="8">
        <f t="shared" si="17"/>
        <v>7108.25</v>
      </c>
      <c r="J45" s="8">
        <f t="shared" si="18"/>
        <v>3253.22</v>
      </c>
      <c r="K45" s="8">
        <f t="shared" si="10"/>
        <v>111693.94999999998</v>
      </c>
      <c r="L45" s="8">
        <f t="shared" si="19"/>
        <v>0</v>
      </c>
      <c r="M45" s="8">
        <f t="shared" si="11"/>
        <v>111693.95</v>
      </c>
      <c r="O45" s="4">
        <f t="shared" si="20"/>
        <v>117278.65</v>
      </c>
      <c r="P45" s="4">
        <f t="shared" si="25"/>
        <v>611693.94999999995</v>
      </c>
      <c r="Q45" s="4" t="str">
        <f t="shared" si="13"/>
        <v>N</v>
      </c>
    </row>
    <row r="46" spans="2:17" x14ac:dyDescent="0.3">
      <c r="B46" s="4">
        <v>43</v>
      </c>
      <c r="C46" s="4">
        <f t="shared" si="16"/>
        <v>82</v>
      </c>
      <c r="D46" s="8">
        <f t="shared" si="15"/>
        <v>111693.94999999998</v>
      </c>
      <c r="E46" s="8">
        <f t="shared" si="21"/>
        <v>2500</v>
      </c>
      <c r="F46" s="8">
        <f t="shared" si="22"/>
        <v>75</v>
      </c>
      <c r="G46" s="8">
        <f t="shared" si="23"/>
        <v>50</v>
      </c>
      <c r="H46" s="8">
        <f t="shared" si="24"/>
        <v>500000</v>
      </c>
      <c r="I46" s="8">
        <f t="shared" si="17"/>
        <v>7966.02</v>
      </c>
      <c r="J46" s="8">
        <f t="shared" si="18"/>
        <v>3183.09</v>
      </c>
      <c r="K46" s="8">
        <f t="shared" si="10"/>
        <v>109286.01999999997</v>
      </c>
      <c r="L46" s="8">
        <f t="shared" si="19"/>
        <v>0</v>
      </c>
      <c r="M46" s="8">
        <f t="shared" si="11"/>
        <v>109286.02</v>
      </c>
      <c r="O46" s="4">
        <f t="shared" si="20"/>
        <v>114750.32</v>
      </c>
      <c r="P46" s="4">
        <f t="shared" si="25"/>
        <v>609286.02</v>
      </c>
      <c r="Q46" s="4" t="str">
        <f t="shared" si="13"/>
        <v>N</v>
      </c>
    </row>
    <row r="47" spans="2:17" x14ac:dyDescent="0.3">
      <c r="B47" s="4">
        <v>44</v>
      </c>
      <c r="C47" s="4">
        <f t="shared" si="16"/>
        <v>83</v>
      </c>
      <c r="D47" s="8">
        <f t="shared" si="15"/>
        <v>109286.01999999997</v>
      </c>
      <c r="E47" s="8">
        <f t="shared" si="21"/>
        <v>2500</v>
      </c>
      <c r="F47" s="8">
        <f t="shared" si="22"/>
        <v>75</v>
      </c>
      <c r="G47" s="8">
        <f t="shared" si="23"/>
        <v>50</v>
      </c>
      <c r="H47" s="8">
        <f t="shared" si="24"/>
        <v>500000</v>
      </c>
      <c r="I47" s="8">
        <f t="shared" si="17"/>
        <v>8925.73</v>
      </c>
      <c r="J47" s="8">
        <f t="shared" si="18"/>
        <v>3082.06</v>
      </c>
      <c r="K47" s="8">
        <f t="shared" si="10"/>
        <v>105817.34999999998</v>
      </c>
      <c r="L47" s="8">
        <f t="shared" si="19"/>
        <v>0</v>
      </c>
      <c r="M47" s="8">
        <f t="shared" si="11"/>
        <v>105817.35</v>
      </c>
      <c r="O47" s="4">
        <f t="shared" si="20"/>
        <v>111108.22</v>
      </c>
      <c r="P47" s="4">
        <f t="shared" si="25"/>
        <v>605817.35</v>
      </c>
      <c r="Q47" s="4" t="str">
        <f t="shared" si="13"/>
        <v>N</v>
      </c>
    </row>
    <row r="48" spans="2:17" x14ac:dyDescent="0.3">
      <c r="B48" s="4">
        <v>45</v>
      </c>
      <c r="C48" s="4">
        <f t="shared" si="16"/>
        <v>84</v>
      </c>
      <c r="D48" s="8">
        <f t="shared" si="15"/>
        <v>105817.34999999998</v>
      </c>
      <c r="E48" s="8">
        <f t="shared" si="21"/>
        <v>2500</v>
      </c>
      <c r="F48" s="8">
        <f t="shared" si="22"/>
        <v>75</v>
      </c>
      <c r="G48" s="8">
        <f t="shared" si="23"/>
        <v>50</v>
      </c>
      <c r="H48" s="8">
        <f t="shared" si="24"/>
        <v>500000</v>
      </c>
      <c r="I48" s="8">
        <f t="shared" si="17"/>
        <v>9998.5400000000009</v>
      </c>
      <c r="J48" s="8">
        <f t="shared" si="18"/>
        <v>2945.81</v>
      </c>
      <c r="K48" s="8">
        <f t="shared" si="10"/>
        <v>101139.61999999997</v>
      </c>
      <c r="L48" s="8">
        <f t="shared" si="19"/>
        <v>0</v>
      </c>
      <c r="M48" s="8">
        <f t="shared" si="11"/>
        <v>101139.62</v>
      </c>
      <c r="O48" s="4">
        <f t="shared" si="20"/>
        <v>106196.6</v>
      </c>
      <c r="P48" s="4">
        <f t="shared" si="25"/>
        <v>601139.62</v>
      </c>
      <c r="Q48" s="4" t="str">
        <f t="shared" si="13"/>
        <v>N</v>
      </c>
    </row>
    <row r="49" spans="2:17" x14ac:dyDescent="0.3">
      <c r="B49" s="4">
        <v>46</v>
      </c>
      <c r="C49" s="4">
        <f t="shared" si="16"/>
        <v>85</v>
      </c>
      <c r="D49" s="8">
        <f t="shared" si="15"/>
        <v>101139.61999999997</v>
      </c>
      <c r="E49" s="8">
        <f t="shared" si="21"/>
        <v>2500</v>
      </c>
      <c r="F49" s="8">
        <f t="shared" si="22"/>
        <v>75</v>
      </c>
      <c r="G49" s="8">
        <f t="shared" si="23"/>
        <v>50</v>
      </c>
      <c r="H49" s="8">
        <f t="shared" si="24"/>
        <v>500000</v>
      </c>
      <c r="I49" s="8">
        <f t="shared" si="17"/>
        <v>11197.09</v>
      </c>
      <c r="J49" s="8">
        <f t="shared" si="18"/>
        <v>2769.53</v>
      </c>
      <c r="K49" s="8">
        <f t="shared" si="10"/>
        <v>95087.059999999969</v>
      </c>
      <c r="L49" s="8">
        <f t="shared" si="19"/>
        <v>0</v>
      </c>
      <c r="M49" s="8">
        <f t="shared" si="11"/>
        <v>95087.06</v>
      </c>
      <c r="O49" s="4">
        <f t="shared" si="20"/>
        <v>99841.41</v>
      </c>
      <c r="P49" s="4">
        <f t="shared" si="25"/>
        <v>595087.05999999994</v>
      </c>
      <c r="Q49" s="4" t="str">
        <f t="shared" si="13"/>
        <v>N</v>
      </c>
    </row>
    <row r="50" spans="2:17" x14ac:dyDescent="0.3">
      <c r="B50" s="4">
        <v>47</v>
      </c>
      <c r="C50" s="4">
        <f t="shared" si="16"/>
        <v>86</v>
      </c>
      <c r="D50" s="8">
        <f t="shared" si="15"/>
        <v>95087.059999999969</v>
      </c>
      <c r="E50" s="8">
        <f t="shared" si="21"/>
        <v>2500</v>
      </c>
      <c r="F50" s="8">
        <f t="shared" si="22"/>
        <v>75</v>
      </c>
      <c r="G50" s="8">
        <f t="shared" si="23"/>
        <v>50</v>
      </c>
      <c r="H50" s="8">
        <f t="shared" si="24"/>
        <v>500000</v>
      </c>
      <c r="I50" s="8">
        <f t="shared" si="17"/>
        <v>12534.47</v>
      </c>
      <c r="J50" s="8">
        <f t="shared" si="18"/>
        <v>2547.83</v>
      </c>
      <c r="K50" s="8">
        <f t="shared" si="10"/>
        <v>87475.419999999969</v>
      </c>
      <c r="L50" s="8">
        <f t="shared" si="19"/>
        <v>0</v>
      </c>
      <c r="M50" s="8">
        <f t="shared" si="11"/>
        <v>87475.42</v>
      </c>
      <c r="O50" s="4">
        <f t="shared" si="20"/>
        <v>91849.19</v>
      </c>
      <c r="P50" s="4">
        <f t="shared" si="25"/>
        <v>587475.41999999993</v>
      </c>
      <c r="Q50" s="4" t="str">
        <f t="shared" si="13"/>
        <v>N</v>
      </c>
    </row>
    <row r="51" spans="2:17" x14ac:dyDescent="0.3">
      <c r="B51" s="4">
        <v>48</v>
      </c>
      <c r="C51" s="4">
        <f t="shared" si="16"/>
        <v>87</v>
      </c>
      <c r="D51" s="8">
        <f t="shared" si="15"/>
        <v>87475.419999999969</v>
      </c>
      <c r="E51" s="8">
        <f t="shared" si="21"/>
        <v>2500</v>
      </c>
      <c r="F51" s="8">
        <f t="shared" si="22"/>
        <v>75</v>
      </c>
      <c r="G51" s="8">
        <f t="shared" si="23"/>
        <v>50</v>
      </c>
      <c r="H51" s="8">
        <f t="shared" si="24"/>
        <v>500000</v>
      </c>
      <c r="I51" s="8">
        <f t="shared" si="17"/>
        <v>14026.7</v>
      </c>
      <c r="J51" s="8">
        <f t="shared" si="18"/>
        <v>2274.71</v>
      </c>
      <c r="K51" s="8">
        <f t="shared" si="10"/>
        <v>78098.429999999978</v>
      </c>
      <c r="L51" s="8">
        <f t="shared" si="19"/>
        <v>0</v>
      </c>
      <c r="M51" s="8">
        <f t="shared" si="11"/>
        <v>78098.429999999993</v>
      </c>
      <c r="O51" s="4">
        <f t="shared" si="20"/>
        <v>82003.350000000006</v>
      </c>
      <c r="P51" s="4">
        <f t="shared" si="25"/>
        <v>578098.42999999993</v>
      </c>
      <c r="Q51" s="4" t="str">
        <f t="shared" si="13"/>
        <v>N</v>
      </c>
    </row>
    <row r="52" spans="2:17" x14ac:dyDescent="0.3">
      <c r="B52" s="4">
        <v>49</v>
      </c>
      <c r="C52" s="4">
        <f t="shared" si="16"/>
        <v>88</v>
      </c>
      <c r="D52" s="8">
        <f t="shared" si="15"/>
        <v>78098.429999999978</v>
      </c>
      <c r="E52" s="8">
        <f t="shared" si="21"/>
        <v>2500</v>
      </c>
      <c r="F52" s="8">
        <f t="shared" si="22"/>
        <v>75</v>
      </c>
      <c r="G52" s="8">
        <f t="shared" si="23"/>
        <v>50</v>
      </c>
      <c r="H52" s="8">
        <f t="shared" si="24"/>
        <v>500000</v>
      </c>
      <c r="I52" s="8">
        <f t="shared" si="17"/>
        <v>15688.83</v>
      </c>
      <c r="J52" s="8">
        <f t="shared" si="18"/>
        <v>1943.54</v>
      </c>
      <c r="K52" s="8">
        <f t="shared" si="10"/>
        <v>66728.13999999997</v>
      </c>
      <c r="L52" s="8">
        <f t="shared" si="19"/>
        <v>0</v>
      </c>
      <c r="M52" s="8">
        <f t="shared" si="11"/>
        <v>66728.14</v>
      </c>
      <c r="O52" s="4">
        <f t="shared" si="20"/>
        <v>70064.55</v>
      </c>
      <c r="P52" s="4">
        <f t="shared" si="25"/>
        <v>566728.14</v>
      </c>
      <c r="Q52" s="4" t="str">
        <f t="shared" si="13"/>
        <v>N</v>
      </c>
    </row>
    <row r="53" spans="2:17" x14ac:dyDescent="0.3">
      <c r="B53" s="4">
        <v>50</v>
      </c>
      <c r="C53" s="4">
        <f t="shared" si="16"/>
        <v>89</v>
      </c>
      <c r="D53" s="8">
        <f t="shared" si="15"/>
        <v>66728.13999999997</v>
      </c>
      <c r="E53" s="8">
        <f t="shared" si="21"/>
        <v>2500</v>
      </c>
      <c r="F53" s="8">
        <f t="shared" si="22"/>
        <v>75</v>
      </c>
      <c r="G53" s="8">
        <f t="shared" si="23"/>
        <v>50</v>
      </c>
      <c r="H53" s="8">
        <f t="shared" si="24"/>
        <v>500000</v>
      </c>
      <c r="I53" s="8">
        <f t="shared" si="17"/>
        <v>17538.830000000002</v>
      </c>
      <c r="J53" s="8">
        <f t="shared" si="18"/>
        <v>1546.93</v>
      </c>
      <c r="K53" s="8">
        <f t="shared" si="10"/>
        <v>53111.239999999969</v>
      </c>
      <c r="L53" s="8">
        <f t="shared" si="19"/>
        <v>0</v>
      </c>
      <c r="M53" s="8">
        <f t="shared" si="11"/>
        <v>53111.24</v>
      </c>
      <c r="O53" s="4">
        <f t="shared" si="20"/>
        <v>55766.8</v>
      </c>
      <c r="P53" s="4">
        <f t="shared" si="25"/>
        <v>553111.24</v>
      </c>
      <c r="Q53" s="4" t="str">
        <f t="shared" si="13"/>
        <v>N</v>
      </c>
    </row>
    <row r="54" spans="2:17" x14ac:dyDescent="0.3">
      <c r="B54" s="4">
        <v>51</v>
      </c>
      <c r="C54" s="4">
        <f t="shared" si="16"/>
        <v>90</v>
      </c>
      <c r="D54" s="8">
        <f t="shared" si="15"/>
        <v>53111.239999999969</v>
      </c>
      <c r="E54" s="8">
        <f t="shared" si="21"/>
        <v>2500</v>
      </c>
      <c r="F54" s="8">
        <f t="shared" si="22"/>
        <v>75</v>
      </c>
      <c r="G54" s="8">
        <f t="shared" si="23"/>
        <v>50</v>
      </c>
      <c r="H54" s="8">
        <f t="shared" si="24"/>
        <v>500000</v>
      </c>
      <c r="I54" s="8">
        <f t="shared" si="17"/>
        <v>19595.63</v>
      </c>
      <c r="J54" s="8">
        <f t="shared" si="18"/>
        <v>1076.72</v>
      </c>
      <c r="K54" s="8">
        <f t="shared" si="10"/>
        <v>36967.329999999973</v>
      </c>
      <c r="L54" s="8">
        <f t="shared" si="19"/>
        <v>0</v>
      </c>
      <c r="M54" s="8">
        <f t="shared" si="11"/>
        <v>36967.33</v>
      </c>
      <c r="O54" s="4">
        <f t="shared" si="20"/>
        <v>38815.699999999997</v>
      </c>
      <c r="P54" s="4">
        <f t="shared" si="25"/>
        <v>536967.32999999996</v>
      </c>
      <c r="Q54" s="4" t="str">
        <f t="shared" si="13"/>
        <v>N</v>
      </c>
    </row>
    <row r="55" spans="2:17" x14ac:dyDescent="0.3">
      <c r="B55" s="4">
        <v>52</v>
      </c>
      <c r="C55" s="4">
        <f t="shared" si="16"/>
        <v>91</v>
      </c>
      <c r="D55" s="8">
        <f t="shared" si="15"/>
        <v>36967.329999999973</v>
      </c>
      <c r="E55" s="8">
        <f t="shared" si="21"/>
        <v>2500</v>
      </c>
      <c r="F55" s="8">
        <f t="shared" si="22"/>
        <v>75</v>
      </c>
      <c r="G55" s="8">
        <f t="shared" si="23"/>
        <v>50</v>
      </c>
      <c r="H55" s="8">
        <f t="shared" si="24"/>
        <v>500000</v>
      </c>
      <c r="I55" s="8">
        <f t="shared" si="17"/>
        <v>21878.639999999999</v>
      </c>
      <c r="J55" s="8">
        <f t="shared" si="18"/>
        <v>523.91</v>
      </c>
      <c r="K55" s="8">
        <f t="shared" si="10"/>
        <v>17987.599999999973</v>
      </c>
      <c r="L55" s="8">
        <f t="shared" si="19"/>
        <v>0</v>
      </c>
      <c r="M55" s="8">
        <f t="shared" si="11"/>
        <v>17987.599999999999</v>
      </c>
      <c r="O55" s="4">
        <f t="shared" si="20"/>
        <v>18707.099999999999</v>
      </c>
      <c r="P55" s="4">
        <f t="shared" si="25"/>
        <v>517987.6</v>
      </c>
      <c r="Q55" s="4" t="str">
        <f t="shared" si="13"/>
        <v>N</v>
      </c>
    </row>
    <row r="56" spans="2:17" x14ac:dyDescent="0.3">
      <c r="B56" s="4">
        <v>53</v>
      </c>
      <c r="C56" s="4">
        <f t="shared" si="16"/>
        <v>92</v>
      </c>
      <c r="D56" s="8">
        <f t="shared" si="15"/>
        <v>17987.599999999973</v>
      </c>
      <c r="E56" s="8">
        <f t="shared" si="21"/>
        <v>2500</v>
      </c>
      <c r="F56" s="8">
        <f t="shared" si="22"/>
        <v>75</v>
      </c>
      <c r="G56" s="8">
        <f t="shared" si="23"/>
        <v>50</v>
      </c>
      <c r="H56" s="8">
        <f t="shared" si="24"/>
        <v>500000</v>
      </c>
      <c r="I56" s="8">
        <f t="shared" si="17"/>
        <v>24409.22</v>
      </c>
      <c r="J56" s="8">
        <f t="shared" si="18"/>
        <v>0</v>
      </c>
      <c r="K56" s="8">
        <f t="shared" si="10"/>
        <v>0</v>
      </c>
      <c r="L56" s="8">
        <f t="shared" si="19"/>
        <v>0</v>
      </c>
      <c r="M56" s="8">
        <f t="shared" si="11"/>
        <v>0</v>
      </c>
      <c r="O56" s="4">
        <f t="shared" si="20"/>
        <v>0</v>
      </c>
      <c r="P56" s="4">
        <f t="shared" si="25"/>
        <v>0</v>
      </c>
      <c r="Q56" s="4" t="str">
        <f t="shared" si="13"/>
        <v>N</v>
      </c>
    </row>
    <row r="57" spans="2:17" x14ac:dyDescent="0.3">
      <c r="B57" s="4">
        <v>54</v>
      </c>
      <c r="C57" s="4">
        <f t="shared" si="16"/>
        <v>93</v>
      </c>
      <c r="D57" s="8">
        <f t="shared" si="15"/>
        <v>0</v>
      </c>
      <c r="E57" s="8">
        <f t="shared" si="21"/>
        <v>0</v>
      </c>
      <c r="F57" s="8">
        <f t="shared" si="22"/>
        <v>0</v>
      </c>
      <c r="G57" s="8">
        <f t="shared" si="23"/>
        <v>0</v>
      </c>
      <c r="H57" s="8">
        <f t="shared" si="24"/>
        <v>0</v>
      </c>
      <c r="I57" s="8">
        <f t="shared" si="17"/>
        <v>0</v>
      </c>
      <c r="J57" s="8">
        <f t="shared" si="18"/>
        <v>0</v>
      </c>
      <c r="K57" s="8">
        <f t="shared" si="10"/>
        <v>0</v>
      </c>
      <c r="L57" s="8">
        <f t="shared" si="19"/>
        <v>0</v>
      </c>
      <c r="M57" s="8">
        <f t="shared" si="11"/>
        <v>0</v>
      </c>
      <c r="O57" s="4">
        <f t="shared" si="20"/>
        <v>0</v>
      </c>
      <c r="P57" s="4">
        <f t="shared" si="25"/>
        <v>0</v>
      </c>
      <c r="Q57" s="4" t="str">
        <f t="shared" si="13"/>
        <v>N</v>
      </c>
    </row>
    <row r="58" spans="2:17" x14ac:dyDescent="0.3">
      <c r="B58" s="4">
        <v>55</v>
      </c>
      <c r="C58" s="4">
        <f t="shared" si="16"/>
        <v>94</v>
      </c>
      <c r="D58" s="8">
        <f t="shared" si="15"/>
        <v>0</v>
      </c>
      <c r="E58" s="8">
        <f t="shared" si="21"/>
        <v>0</v>
      </c>
      <c r="F58" s="8">
        <f t="shared" si="22"/>
        <v>0</v>
      </c>
      <c r="G58" s="8">
        <f t="shared" si="23"/>
        <v>0</v>
      </c>
      <c r="H58" s="8">
        <f t="shared" si="24"/>
        <v>0</v>
      </c>
      <c r="I58" s="8">
        <f t="shared" si="17"/>
        <v>0</v>
      </c>
      <c r="J58" s="8">
        <f t="shared" si="18"/>
        <v>0</v>
      </c>
      <c r="K58" s="8">
        <f t="shared" si="10"/>
        <v>0</v>
      </c>
      <c r="L58" s="8">
        <f t="shared" si="19"/>
        <v>0</v>
      </c>
      <c r="M58" s="8">
        <f t="shared" si="11"/>
        <v>0</v>
      </c>
      <c r="O58" s="4">
        <f t="shared" si="20"/>
        <v>0</v>
      </c>
      <c r="P58" s="4">
        <f t="shared" si="25"/>
        <v>0</v>
      </c>
      <c r="Q58" s="4" t="str">
        <f t="shared" si="13"/>
        <v>N</v>
      </c>
    </row>
    <row r="59" spans="2:17" x14ac:dyDescent="0.3">
      <c r="B59" s="4">
        <v>56</v>
      </c>
      <c r="C59" s="4">
        <f t="shared" si="16"/>
        <v>95</v>
      </c>
      <c r="D59" s="8">
        <f t="shared" si="15"/>
        <v>0</v>
      </c>
      <c r="E59" s="8">
        <f t="shared" si="21"/>
        <v>0</v>
      </c>
      <c r="F59" s="8">
        <f t="shared" si="22"/>
        <v>0</v>
      </c>
      <c r="G59" s="8">
        <f t="shared" si="23"/>
        <v>0</v>
      </c>
      <c r="H59" s="8">
        <f t="shared" si="24"/>
        <v>0</v>
      </c>
      <c r="I59" s="8">
        <f t="shared" si="17"/>
        <v>0</v>
      </c>
      <c r="J59" s="8">
        <f t="shared" si="18"/>
        <v>0</v>
      </c>
      <c r="K59" s="8">
        <f t="shared" si="10"/>
        <v>0</v>
      </c>
      <c r="L59" s="8">
        <f t="shared" si="19"/>
        <v>0</v>
      </c>
      <c r="M59" s="8">
        <f t="shared" si="11"/>
        <v>0</v>
      </c>
      <c r="O59" s="4">
        <f t="shared" si="20"/>
        <v>0</v>
      </c>
      <c r="P59" s="4">
        <f t="shared" si="25"/>
        <v>0</v>
      </c>
      <c r="Q59" s="4" t="str">
        <f t="shared" si="13"/>
        <v>N</v>
      </c>
    </row>
    <row r="60" spans="2:17" x14ac:dyDescent="0.3">
      <c r="B60" s="4">
        <v>57</v>
      </c>
      <c r="C60" s="4">
        <f t="shared" si="16"/>
        <v>96</v>
      </c>
      <c r="D60" s="8">
        <f t="shared" si="15"/>
        <v>0</v>
      </c>
      <c r="E60" s="8">
        <f t="shared" si="21"/>
        <v>0</v>
      </c>
      <c r="F60" s="8">
        <f t="shared" si="22"/>
        <v>0</v>
      </c>
      <c r="G60" s="8">
        <f t="shared" si="23"/>
        <v>0</v>
      </c>
      <c r="H60" s="8">
        <f t="shared" si="24"/>
        <v>0</v>
      </c>
      <c r="I60" s="8">
        <f t="shared" si="17"/>
        <v>0</v>
      </c>
      <c r="J60" s="8">
        <f t="shared" si="18"/>
        <v>0</v>
      </c>
      <c r="K60" s="8">
        <f t="shared" si="10"/>
        <v>0</v>
      </c>
      <c r="L60" s="8">
        <f t="shared" si="19"/>
        <v>0</v>
      </c>
      <c r="M60" s="8">
        <f t="shared" si="11"/>
        <v>0</v>
      </c>
      <c r="O60" s="4">
        <f t="shared" si="20"/>
        <v>0</v>
      </c>
      <c r="P60" s="4">
        <f t="shared" si="25"/>
        <v>0</v>
      </c>
      <c r="Q60" s="4" t="str">
        <f t="shared" si="13"/>
        <v>N</v>
      </c>
    </row>
    <row r="61" spans="2:17" x14ac:dyDescent="0.3">
      <c r="B61" s="4">
        <v>58</v>
      </c>
      <c r="C61" s="4">
        <f t="shared" si="16"/>
        <v>97</v>
      </c>
      <c r="D61" s="8">
        <f t="shared" si="15"/>
        <v>0</v>
      </c>
      <c r="E61" s="8">
        <f t="shared" si="21"/>
        <v>0</v>
      </c>
      <c r="F61" s="8">
        <f t="shared" si="22"/>
        <v>0</v>
      </c>
      <c r="G61" s="8">
        <f t="shared" si="23"/>
        <v>0</v>
      </c>
      <c r="H61" s="8">
        <f t="shared" si="24"/>
        <v>0</v>
      </c>
      <c r="I61" s="8">
        <f t="shared" si="17"/>
        <v>0</v>
      </c>
      <c r="J61" s="8">
        <f t="shared" si="18"/>
        <v>0</v>
      </c>
      <c r="K61" s="8">
        <f t="shared" si="10"/>
        <v>0</v>
      </c>
      <c r="L61" s="8">
        <f t="shared" si="19"/>
        <v>0</v>
      </c>
      <c r="M61" s="8">
        <f t="shared" si="11"/>
        <v>0</v>
      </c>
      <c r="O61" s="4">
        <f t="shared" si="20"/>
        <v>0</v>
      </c>
      <c r="P61" s="4">
        <f t="shared" si="25"/>
        <v>0</v>
      </c>
      <c r="Q61" s="4" t="str">
        <f t="shared" si="13"/>
        <v>N</v>
      </c>
    </row>
    <row r="62" spans="2:17" x14ac:dyDescent="0.3">
      <c r="B62" s="4">
        <v>59</v>
      </c>
      <c r="C62" s="4">
        <f t="shared" si="16"/>
        <v>98</v>
      </c>
      <c r="D62" s="8">
        <f t="shared" si="15"/>
        <v>0</v>
      </c>
      <c r="E62" s="8">
        <f t="shared" si="21"/>
        <v>0</v>
      </c>
      <c r="F62" s="8">
        <f t="shared" si="22"/>
        <v>0</v>
      </c>
      <c r="G62" s="8">
        <f t="shared" si="23"/>
        <v>0</v>
      </c>
      <c r="H62" s="8">
        <f t="shared" si="24"/>
        <v>0</v>
      </c>
      <c r="I62" s="8">
        <f t="shared" si="17"/>
        <v>0</v>
      </c>
      <c r="J62" s="8">
        <f t="shared" si="18"/>
        <v>0</v>
      </c>
      <c r="K62" s="8">
        <f t="shared" si="10"/>
        <v>0</v>
      </c>
      <c r="L62" s="8">
        <f t="shared" si="19"/>
        <v>0</v>
      </c>
      <c r="M62" s="8">
        <f t="shared" si="11"/>
        <v>0</v>
      </c>
      <c r="O62" s="4">
        <f t="shared" si="20"/>
        <v>0</v>
      </c>
      <c r="P62" s="4">
        <f t="shared" si="25"/>
        <v>0</v>
      </c>
      <c r="Q62" s="4" t="str">
        <f t="shared" si="13"/>
        <v>N</v>
      </c>
    </row>
    <row r="63" spans="2:17" x14ac:dyDescent="0.3">
      <c r="B63" s="4">
        <v>60</v>
      </c>
      <c r="C63" s="4">
        <f t="shared" si="16"/>
        <v>99</v>
      </c>
      <c r="D63" s="8">
        <f t="shared" si="15"/>
        <v>0</v>
      </c>
      <c r="E63" s="8">
        <f t="shared" si="21"/>
        <v>0</v>
      </c>
      <c r="F63" s="8">
        <f t="shared" si="22"/>
        <v>0</v>
      </c>
      <c r="G63" s="8">
        <f t="shared" si="23"/>
        <v>0</v>
      </c>
      <c r="H63" s="8">
        <f t="shared" si="24"/>
        <v>0</v>
      </c>
      <c r="I63" s="8">
        <f t="shared" si="17"/>
        <v>0</v>
      </c>
      <c r="J63" s="8">
        <f t="shared" si="18"/>
        <v>0</v>
      </c>
      <c r="K63" s="8">
        <f t="shared" si="10"/>
        <v>0</v>
      </c>
      <c r="L63" s="8">
        <f t="shared" si="19"/>
        <v>0</v>
      </c>
      <c r="M63" s="8">
        <f t="shared" si="11"/>
        <v>0</v>
      </c>
      <c r="O63" s="4">
        <f t="shared" si="20"/>
        <v>0</v>
      </c>
      <c r="P63" s="4">
        <f t="shared" si="25"/>
        <v>0</v>
      </c>
      <c r="Q63" s="4" t="str">
        <f t="shared" si="13"/>
        <v>N</v>
      </c>
    </row>
    <row r="64" spans="2:17" x14ac:dyDescent="0.3">
      <c r="B64" s="4">
        <v>61</v>
      </c>
      <c r="C64" s="4">
        <f t="shared" si="16"/>
        <v>100</v>
      </c>
      <c r="D64" s="8">
        <f t="shared" si="15"/>
        <v>0</v>
      </c>
      <c r="E64" s="8">
        <f t="shared" si="21"/>
        <v>0</v>
      </c>
      <c r="F64" s="8">
        <f t="shared" si="22"/>
        <v>0</v>
      </c>
      <c r="G64" s="8">
        <f t="shared" si="23"/>
        <v>0</v>
      </c>
      <c r="H64" s="8">
        <f>IF(D64&gt;0,face,0)</f>
        <v>0</v>
      </c>
      <c r="I64" s="8">
        <f t="shared" si="17"/>
        <v>0</v>
      </c>
      <c r="J64" s="8">
        <f t="shared" si="18"/>
        <v>0</v>
      </c>
      <c r="K64" s="8">
        <f t="shared" si="10"/>
        <v>0</v>
      </c>
      <c r="L64" s="8">
        <f t="shared" si="19"/>
        <v>0</v>
      </c>
      <c r="M64" s="8">
        <f t="shared" si="11"/>
        <v>0</v>
      </c>
      <c r="O64" s="4">
        <f t="shared" si="20"/>
        <v>0</v>
      </c>
      <c r="P64" s="4">
        <f t="shared" si="25"/>
        <v>0</v>
      </c>
      <c r="Q64" s="4" t="str">
        <f t="shared" si="13"/>
        <v>N</v>
      </c>
    </row>
    <row r="65" spans="2:17" x14ac:dyDescent="0.3">
      <c r="B65" s="4">
        <v>62</v>
      </c>
      <c r="C65" s="4">
        <f t="shared" si="16"/>
        <v>101</v>
      </c>
      <c r="D65" s="8">
        <f t="shared" si="15"/>
        <v>0</v>
      </c>
      <c r="E65" s="8">
        <f t="shared" si="21"/>
        <v>0</v>
      </c>
      <c r="F65" s="8">
        <f t="shared" si="22"/>
        <v>0</v>
      </c>
      <c r="G65" s="8">
        <f t="shared" si="23"/>
        <v>0</v>
      </c>
      <c r="H65" s="8">
        <f t="shared" si="24"/>
        <v>0</v>
      </c>
      <c r="I65" s="8">
        <f t="shared" si="17"/>
        <v>0</v>
      </c>
      <c r="J65" s="8">
        <f t="shared" si="18"/>
        <v>0</v>
      </c>
      <c r="K65" s="8">
        <f t="shared" si="10"/>
        <v>0</v>
      </c>
      <c r="L65" s="8">
        <f t="shared" si="19"/>
        <v>0</v>
      </c>
      <c r="M65" s="8">
        <f t="shared" si="11"/>
        <v>0</v>
      </c>
      <c r="O65" s="4">
        <f t="shared" si="20"/>
        <v>0</v>
      </c>
      <c r="P65" s="4">
        <f t="shared" si="25"/>
        <v>0</v>
      </c>
      <c r="Q65" s="4" t="str">
        <f t="shared" si="13"/>
        <v>N</v>
      </c>
    </row>
    <row r="66" spans="2:17" x14ac:dyDescent="0.3">
      <c r="B66" s="4">
        <v>63</v>
      </c>
      <c r="C66" s="4">
        <f t="shared" si="16"/>
        <v>102</v>
      </c>
      <c r="D66" s="8">
        <f t="shared" si="15"/>
        <v>0</v>
      </c>
      <c r="E66" s="8">
        <f t="shared" si="21"/>
        <v>0</v>
      </c>
      <c r="F66" s="8">
        <f t="shared" si="22"/>
        <v>0</v>
      </c>
      <c r="G66" s="8">
        <f t="shared" si="23"/>
        <v>0</v>
      </c>
      <c r="H66" s="8">
        <f t="shared" si="24"/>
        <v>0</v>
      </c>
      <c r="I66" s="8">
        <f t="shared" si="17"/>
        <v>0</v>
      </c>
      <c r="J66" s="8">
        <f t="shared" si="18"/>
        <v>0</v>
      </c>
      <c r="K66" s="8">
        <f t="shared" si="10"/>
        <v>0</v>
      </c>
      <c r="L66" s="8">
        <f t="shared" si="19"/>
        <v>0</v>
      </c>
      <c r="M66" s="8">
        <f t="shared" si="11"/>
        <v>0</v>
      </c>
      <c r="O66" s="4">
        <f t="shared" si="20"/>
        <v>0</v>
      </c>
      <c r="P66" s="4">
        <f t="shared" si="25"/>
        <v>0</v>
      </c>
      <c r="Q66" s="4" t="str">
        <f t="shared" si="13"/>
        <v>N</v>
      </c>
    </row>
    <row r="67" spans="2:17" x14ac:dyDescent="0.3">
      <c r="B67" s="4">
        <v>64</v>
      </c>
      <c r="C67" s="4">
        <f t="shared" si="16"/>
        <v>103</v>
      </c>
      <c r="D67" s="8">
        <f t="shared" si="15"/>
        <v>0</v>
      </c>
      <c r="E67" s="8">
        <f t="shared" si="21"/>
        <v>0</v>
      </c>
      <c r="F67" s="8">
        <f t="shared" si="22"/>
        <v>0</v>
      </c>
      <c r="G67" s="8">
        <f t="shared" si="23"/>
        <v>0</v>
      </c>
      <c r="H67" s="8">
        <f t="shared" si="24"/>
        <v>0</v>
      </c>
      <c r="I67" s="8">
        <f t="shared" si="17"/>
        <v>0</v>
      </c>
      <c r="J67" s="8">
        <f t="shared" si="18"/>
        <v>0</v>
      </c>
      <c r="K67" s="8">
        <f t="shared" si="10"/>
        <v>0</v>
      </c>
      <c r="L67" s="8">
        <f t="shared" si="19"/>
        <v>0</v>
      </c>
      <c r="M67" s="8">
        <f t="shared" si="11"/>
        <v>0</v>
      </c>
      <c r="O67" s="4">
        <f t="shared" si="20"/>
        <v>0</v>
      </c>
      <c r="P67" s="4">
        <f t="shared" si="25"/>
        <v>0</v>
      </c>
      <c r="Q67" s="4" t="str">
        <f t="shared" si="13"/>
        <v>N</v>
      </c>
    </row>
    <row r="68" spans="2:17" x14ac:dyDescent="0.3">
      <c r="B68" s="4">
        <v>65</v>
      </c>
      <c r="C68" s="4">
        <f t="shared" si="16"/>
        <v>104</v>
      </c>
      <c r="D68" s="8">
        <f t="shared" si="15"/>
        <v>0</v>
      </c>
      <c r="E68" s="8">
        <f t="shared" si="21"/>
        <v>0</v>
      </c>
      <c r="F68" s="8">
        <f t="shared" si="22"/>
        <v>0</v>
      </c>
      <c r="G68" s="8">
        <f t="shared" si="23"/>
        <v>0</v>
      </c>
      <c r="H68" s="8">
        <f t="shared" si="24"/>
        <v>0</v>
      </c>
      <c r="I68" s="8">
        <f t="shared" ref="I68:I99" si="26">ROUND(VLOOKUP(C68,COIs,COIcolumn)*(H68/1000)/(1+iq),2)</f>
        <v>0</v>
      </c>
      <c r="J68" s="8">
        <f t="shared" ref="J68:J99" si="27">ROUND(MAX((D68+E68-F68-G68-I68)*VLOOKUP(B68,creditedrates,3),0),2)</f>
        <v>0</v>
      </c>
      <c r="K68" s="8">
        <f t="shared" si="10"/>
        <v>0</v>
      </c>
      <c r="L68" s="8">
        <f t="shared" ref="L68:L99" si="28">ROUND(VLOOKUP(B68,surrchargepct,2)*K68,2)</f>
        <v>0</v>
      </c>
      <c r="M68" s="8">
        <f t="shared" si="11"/>
        <v>0</v>
      </c>
      <c r="O68" s="4">
        <f t="shared" ref="O68:O99" si="29">ROUND(VLOOKUP(C68,corridorfactors,2)*K68,2)</f>
        <v>0</v>
      </c>
      <c r="P68" s="4">
        <f t="shared" si="25"/>
        <v>0</v>
      </c>
      <c r="Q68" s="4" t="str">
        <f t="shared" si="13"/>
        <v>N</v>
      </c>
    </row>
    <row r="69" spans="2:17" x14ac:dyDescent="0.3">
      <c r="B69" s="4">
        <v>66</v>
      </c>
      <c r="C69" s="4">
        <f t="shared" si="16"/>
        <v>105</v>
      </c>
      <c r="D69" s="8">
        <f t="shared" si="15"/>
        <v>0</v>
      </c>
      <c r="E69" s="8">
        <f t="shared" ref="E69:E100" si="30">IF(D69&gt;0,VLOOKUP(B69,premiums,3),0)</f>
        <v>0</v>
      </c>
      <c r="F69" s="8">
        <f t="shared" ref="F69:F100" si="31">pctpremexp*E69</f>
        <v>0</v>
      </c>
      <c r="G69" s="8">
        <f t="shared" ref="G69:G100" si="32">IF(D69&gt;0,renewalexp,0)</f>
        <v>0</v>
      </c>
      <c r="H69" s="8">
        <f t="shared" ref="H69:H100" si="33">IF(K68&gt;0,face,0)</f>
        <v>0</v>
      </c>
      <c r="I69" s="8">
        <f t="shared" si="26"/>
        <v>0</v>
      </c>
      <c r="J69" s="8">
        <f t="shared" si="27"/>
        <v>0</v>
      </c>
      <c r="K69" s="8">
        <f t="shared" ref="K69:K114" si="34">MAX(D69+E69-F69-G69-I69+J69,0)</f>
        <v>0</v>
      </c>
      <c r="L69" s="8">
        <f t="shared" si="28"/>
        <v>0</v>
      </c>
      <c r="M69" s="8">
        <f t="shared" ref="M69:M114" si="35">ROUND(MAX(K69-L69,0),2)</f>
        <v>0</v>
      </c>
      <c r="O69" s="4">
        <f t="shared" si="29"/>
        <v>0</v>
      </c>
      <c r="P69" s="4">
        <f t="shared" ref="P69:P100" si="36">IF(K69&gt;0,face+K69,0)</f>
        <v>0</v>
      </c>
      <c r="Q69" s="4" t="str">
        <f t="shared" ref="Q69:Q114" si="37">IF(O69&gt;P69,"Y","N")</f>
        <v>N</v>
      </c>
    </row>
    <row r="70" spans="2:17" x14ac:dyDescent="0.3">
      <c r="B70" s="4">
        <v>67</v>
      </c>
      <c r="C70" s="4">
        <f t="shared" si="16"/>
        <v>106</v>
      </c>
      <c r="D70" s="8">
        <f t="shared" ref="D70:D114" si="38">IF(C70&gt;99,0,K69)</f>
        <v>0</v>
      </c>
      <c r="E70" s="8">
        <f t="shared" si="30"/>
        <v>0</v>
      </c>
      <c r="F70" s="8">
        <f t="shared" si="31"/>
        <v>0</v>
      </c>
      <c r="G70" s="8">
        <f t="shared" si="32"/>
        <v>0</v>
      </c>
      <c r="H70" s="8">
        <f t="shared" si="33"/>
        <v>0</v>
      </c>
      <c r="I70" s="8">
        <f t="shared" si="26"/>
        <v>0</v>
      </c>
      <c r="J70" s="8">
        <f t="shared" si="27"/>
        <v>0</v>
      </c>
      <c r="K70" s="8">
        <f t="shared" si="34"/>
        <v>0</v>
      </c>
      <c r="L70" s="8">
        <f t="shared" si="28"/>
        <v>0</v>
      </c>
      <c r="M70" s="8">
        <f t="shared" si="35"/>
        <v>0</v>
      </c>
      <c r="O70" s="4">
        <f t="shared" si="29"/>
        <v>0</v>
      </c>
      <c r="P70" s="4">
        <f t="shared" si="36"/>
        <v>0</v>
      </c>
      <c r="Q70" s="4" t="str">
        <f t="shared" si="37"/>
        <v>N</v>
      </c>
    </row>
    <row r="71" spans="2:17" x14ac:dyDescent="0.3">
      <c r="B71" s="4">
        <v>68</v>
      </c>
      <c r="C71" s="4">
        <f t="shared" si="16"/>
        <v>107</v>
      </c>
      <c r="D71" s="8">
        <f t="shared" si="38"/>
        <v>0</v>
      </c>
      <c r="E71" s="8">
        <f t="shared" si="30"/>
        <v>0</v>
      </c>
      <c r="F71" s="8">
        <f t="shared" si="31"/>
        <v>0</v>
      </c>
      <c r="G71" s="8">
        <f t="shared" si="32"/>
        <v>0</v>
      </c>
      <c r="H71" s="8">
        <f t="shared" si="33"/>
        <v>0</v>
      </c>
      <c r="I71" s="8">
        <f t="shared" si="26"/>
        <v>0</v>
      </c>
      <c r="J71" s="8">
        <f t="shared" si="27"/>
        <v>0</v>
      </c>
      <c r="K71" s="8">
        <f t="shared" si="34"/>
        <v>0</v>
      </c>
      <c r="L71" s="8">
        <f t="shared" si="28"/>
        <v>0</v>
      </c>
      <c r="M71" s="8">
        <f t="shared" si="35"/>
        <v>0</v>
      </c>
      <c r="O71" s="4">
        <f t="shared" si="29"/>
        <v>0</v>
      </c>
      <c r="P71" s="4">
        <f t="shared" si="36"/>
        <v>0</v>
      </c>
      <c r="Q71" s="4" t="str">
        <f t="shared" si="37"/>
        <v>N</v>
      </c>
    </row>
    <row r="72" spans="2:17" x14ac:dyDescent="0.3">
      <c r="B72" s="4">
        <v>69</v>
      </c>
      <c r="C72" s="4">
        <f t="shared" si="16"/>
        <v>108</v>
      </c>
      <c r="D72" s="8">
        <f t="shared" si="38"/>
        <v>0</v>
      </c>
      <c r="E72" s="8">
        <f t="shared" si="30"/>
        <v>0</v>
      </c>
      <c r="F72" s="8">
        <f t="shared" si="31"/>
        <v>0</v>
      </c>
      <c r="G72" s="8">
        <f t="shared" si="32"/>
        <v>0</v>
      </c>
      <c r="H72" s="8">
        <f t="shared" si="33"/>
        <v>0</v>
      </c>
      <c r="I72" s="8">
        <f t="shared" si="26"/>
        <v>0</v>
      </c>
      <c r="J72" s="8">
        <f t="shared" si="27"/>
        <v>0</v>
      </c>
      <c r="K72" s="8">
        <f t="shared" si="34"/>
        <v>0</v>
      </c>
      <c r="L72" s="8">
        <f t="shared" si="28"/>
        <v>0</v>
      </c>
      <c r="M72" s="8">
        <f t="shared" si="35"/>
        <v>0</v>
      </c>
      <c r="O72" s="4">
        <f t="shared" si="29"/>
        <v>0</v>
      </c>
      <c r="P72" s="4">
        <f t="shared" si="36"/>
        <v>0</v>
      </c>
      <c r="Q72" s="4" t="str">
        <f t="shared" si="37"/>
        <v>N</v>
      </c>
    </row>
    <row r="73" spans="2:17" x14ac:dyDescent="0.3">
      <c r="B73" s="4">
        <v>70</v>
      </c>
      <c r="C73" s="4">
        <f t="shared" si="16"/>
        <v>109</v>
      </c>
      <c r="D73" s="8">
        <f t="shared" si="38"/>
        <v>0</v>
      </c>
      <c r="E73" s="8">
        <f t="shared" si="30"/>
        <v>0</v>
      </c>
      <c r="F73" s="8">
        <f t="shared" si="31"/>
        <v>0</v>
      </c>
      <c r="G73" s="8">
        <f t="shared" si="32"/>
        <v>0</v>
      </c>
      <c r="H73" s="8">
        <f t="shared" si="33"/>
        <v>0</v>
      </c>
      <c r="I73" s="8">
        <f t="shared" si="26"/>
        <v>0</v>
      </c>
      <c r="J73" s="8">
        <f t="shared" si="27"/>
        <v>0</v>
      </c>
      <c r="K73" s="8">
        <f t="shared" si="34"/>
        <v>0</v>
      </c>
      <c r="L73" s="8">
        <f t="shared" si="28"/>
        <v>0</v>
      </c>
      <c r="M73" s="8">
        <f t="shared" si="35"/>
        <v>0</v>
      </c>
      <c r="O73" s="4">
        <f t="shared" si="29"/>
        <v>0</v>
      </c>
      <c r="P73" s="4">
        <f t="shared" si="36"/>
        <v>0</v>
      </c>
      <c r="Q73" s="4" t="str">
        <f t="shared" si="37"/>
        <v>N</v>
      </c>
    </row>
    <row r="74" spans="2:17" x14ac:dyDescent="0.3">
      <c r="B74" s="4">
        <v>71</v>
      </c>
      <c r="C74" s="4">
        <f t="shared" si="16"/>
        <v>110</v>
      </c>
      <c r="D74" s="8">
        <f t="shared" si="38"/>
        <v>0</v>
      </c>
      <c r="E74" s="8">
        <f t="shared" si="30"/>
        <v>0</v>
      </c>
      <c r="F74" s="8">
        <f t="shared" si="31"/>
        <v>0</v>
      </c>
      <c r="G74" s="8">
        <f t="shared" si="32"/>
        <v>0</v>
      </c>
      <c r="H74" s="8">
        <f t="shared" si="33"/>
        <v>0</v>
      </c>
      <c r="I74" s="8">
        <f t="shared" si="26"/>
        <v>0</v>
      </c>
      <c r="J74" s="8">
        <f t="shared" si="27"/>
        <v>0</v>
      </c>
      <c r="K74" s="8">
        <f t="shared" si="34"/>
        <v>0</v>
      </c>
      <c r="L74" s="8">
        <f t="shared" si="28"/>
        <v>0</v>
      </c>
      <c r="M74" s="8">
        <f t="shared" si="35"/>
        <v>0</v>
      </c>
      <c r="O74" s="4">
        <f t="shared" si="29"/>
        <v>0</v>
      </c>
      <c r="P74" s="4">
        <f t="shared" si="36"/>
        <v>0</v>
      </c>
      <c r="Q74" s="4" t="str">
        <f t="shared" si="37"/>
        <v>N</v>
      </c>
    </row>
    <row r="75" spans="2:17" x14ac:dyDescent="0.3">
      <c r="B75" s="4">
        <v>72</v>
      </c>
      <c r="C75" s="4">
        <f t="shared" si="16"/>
        <v>111</v>
      </c>
      <c r="D75" s="8">
        <f t="shared" si="38"/>
        <v>0</v>
      </c>
      <c r="E75" s="8">
        <f t="shared" si="30"/>
        <v>0</v>
      </c>
      <c r="F75" s="8">
        <f t="shared" si="31"/>
        <v>0</v>
      </c>
      <c r="G75" s="8">
        <f t="shared" si="32"/>
        <v>0</v>
      </c>
      <c r="H75" s="8">
        <f t="shared" si="33"/>
        <v>0</v>
      </c>
      <c r="I75" s="8">
        <f t="shared" si="26"/>
        <v>0</v>
      </c>
      <c r="J75" s="8">
        <f t="shared" si="27"/>
        <v>0</v>
      </c>
      <c r="K75" s="8">
        <f t="shared" si="34"/>
        <v>0</v>
      </c>
      <c r="L75" s="8">
        <f t="shared" si="28"/>
        <v>0</v>
      </c>
      <c r="M75" s="8">
        <f t="shared" si="35"/>
        <v>0</v>
      </c>
      <c r="O75" s="4">
        <f t="shared" si="29"/>
        <v>0</v>
      </c>
      <c r="P75" s="4">
        <f t="shared" si="36"/>
        <v>0</v>
      </c>
      <c r="Q75" s="4" t="str">
        <f t="shared" si="37"/>
        <v>N</v>
      </c>
    </row>
    <row r="76" spans="2:17" x14ac:dyDescent="0.3">
      <c r="B76" s="4">
        <v>73</v>
      </c>
      <c r="C76" s="4">
        <f t="shared" si="16"/>
        <v>112</v>
      </c>
      <c r="D76" s="8">
        <f t="shared" si="38"/>
        <v>0</v>
      </c>
      <c r="E76" s="8">
        <f t="shared" si="30"/>
        <v>0</v>
      </c>
      <c r="F76" s="8">
        <f t="shared" si="31"/>
        <v>0</v>
      </c>
      <c r="G76" s="8">
        <f t="shared" si="32"/>
        <v>0</v>
      </c>
      <c r="H76" s="8">
        <f t="shared" si="33"/>
        <v>0</v>
      </c>
      <c r="I76" s="8">
        <f t="shared" si="26"/>
        <v>0</v>
      </c>
      <c r="J76" s="8">
        <f t="shared" si="27"/>
        <v>0</v>
      </c>
      <c r="K76" s="8">
        <f t="shared" si="34"/>
        <v>0</v>
      </c>
      <c r="L76" s="8">
        <f t="shared" si="28"/>
        <v>0</v>
      </c>
      <c r="M76" s="8">
        <f t="shared" si="35"/>
        <v>0</v>
      </c>
      <c r="O76" s="4">
        <f t="shared" si="29"/>
        <v>0</v>
      </c>
      <c r="P76" s="4">
        <f t="shared" si="36"/>
        <v>0</v>
      </c>
      <c r="Q76" s="4" t="str">
        <f t="shared" si="37"/>
        <v>N</v>
      </c>
    </row>
    <row r="77" spans="2:17" x14ac:dyDescent="0.3">
      <c r="B77" s="4">
        <v>74</v>
      </c>
      <c r="C77" s="4">
        <f t="shared" si="16"/>
        <v>113</v>
      </c>
      <c r="D77" s="8">
        <f t="shared" si="38"/>
        <v>0</v>
      </c>
      <c r="E77" s="8">
        <f t="shared" si="30"/>
        <v>0</v>
      </c>
      <c r="F77" s="8">
        <f t="shared" si="31"/>
        <v>0</v>
      </c>
      <c r="G77" s="8">
        <f t="shared" si="32"/>
        <v>0</v>
      </c>
      <c r="H77" s="8">
        <f t="shared" si="33"/>
        <v>0</v>
      </c>
      <c r="I77" s="8">
        <f t="shared" si="26"/>
        <v>0</v>
      </c>
      <c r="J77" s="8">
        <f t="shared" si="27"/>
        <v>0</v>
      </c>
      <c r="K77" s="8">
        <f t="shared" si="34"/>
        <v>0</v>
      </c>
      <c r="L77" s="8">
        <f t="shared" si="28"/>
        <v>0</v>
      </c>
      <c r="M77" s="8">
        <f t="shared" si="35"/>
        <v>0</v>
      </c>
      <c r="O77" s="4">
        <f t="shared" si="29"/>
        <v>0</v>
      </c>
      <c r="P77" s="4">
        <f t="shared" si="36"/>
        <v>0</v>
      </c>
      <c r="Q77" s="4" t="str">
        <f t="shared" si="37"/>
        <v>N</v>
      </c>
    </row>
    <row r="78" spans="2:17" x14ac:dyDescent="0.3">
      <c r="B78" s="4">
        <v>75</v>
      </c>
      <c r="C78" s="4">
        <f t="shared" si="16"/>
        <v>114</v>
      </c>
      <c r="D78" s="8">
        <f t="shared" si="38"/>
        <v>0</v>
      </c>
      <c r="E78" s="8">
        <f t="shared" si="30"/>
        <v>0</v>
      </c>
      <c r="F78" s="8">
        <f t="shared" si="31"/>
        <v>0</v>
      </c>
      <c r="G78" s="8">
        <f t="shared" si="32"/>
        <v>0</v>
      </c>
      <c r="H78" s="8">
        <f t="shared" si="33"/>
        <v>0</v>
      </c>
      <c r="I78" s="8">
        <f t="shared" si="26"/>
        <v>0</v>
      </c>
      <c r="J78" s="8">
        <f t="shared" si="27"/>
        <v>0</v>
      </c>
      <c r="K78" s="8">
        <f t="shared" si="34"/>
        <v>0</v>
      </c>
      <c r="L78" s="8">
        <f t="shared" si="28"/>
        <v>0</v>
      </c>
      <c r="M78" s="8">
        <f t="shared" si="35"/>
        <v>0</v>
      </c>
      <c r="O78" s="4">
        <f t="shared" si="29"/>
        <v>0</v>
      </c>
      <c r="P78" s="4">
        <f t="shared" si="36"/>
        <v>0</v>
      </c>
      <c r="Q78" s="4" t="str">
        <f t="shared" si="37"/>
        <v>N</v>
      </c>
    </row>
    <row r="79" spans="2:17" x14ac:dyDescent="0.3">
      <c r="B79" s="4">
        <v>76</v>
      </c>
      <c r="C79" s="4">
        <f t="shared" si="16"/>
        <v>115</v>
      </c>
      <c r="D79" s="8">
        <f t="shared" si="38"/>
        <v>0</v>
      </c>
      <c r="E79" s="8">
        <f t="shared" si="30"/>
        <v>0</v>
      </c>
      <c r="F79" s="8">
        <f t="shared" si="31"/>
        <v>0</v>
      </c>
      <c r="G79" s="8">
        <f t="shared" si="32"/>
        <v>0</v>
      </c>
      <c r="H79" s="8">
        <f t="shared" si="33"/>
        <v>0</v>
      </c>
      <c r="I79" s="8">
        <f t="shared" si="26"/>
        <v>0</v>
      </c>
      <c r="J79" s="8">
        <f t="shared" si="27"/>
        <v>0</v>
      </c>
      <c r="K79" s="8">
        <f t="shared" si="34"/>
        <v>0</v>
      </c>
      <c r="L79" s="8">
        <f t="shared" si="28"/>
        <v>0</v>
      </c>
      <c r="M79" s="8">
        <f t="shared" si="35"/>
        <v>0</v>
      </c>
      <c r="O79" s="4">
        <f t="shared" si="29"/>
        <v>0</v>
      </c>
      <c r="P79" s="4">
        <f t="shared" si="36"/>
        <v>0</v>
      </c>
      <c r="Q79" s="4" t="str">
        <f t="shared" si="37"/>
        <v>N</v>
      </c>
    </row>
    <row r="80" spans="2:17" x14ac:dyDescent="0.3">
      <c r="B80" s="4">
        <v>77</v>
      </c>
      <c r="C80" s="4">
        <f t="shared" si="16"/>
        <v>116</v>
      </c>
      <c r="D80" s="8">
        <f t="shared" si="38"/>
        <v>0</v>
      </c>
      <c r="E80" s="8">
        <f t="shared" si="30"/>
        <v>0</v>
      </c>
      <c r="F80" s="8">
        <f t="shared" si="31"/>
        <v>0</v>
      </c>
      <c r="G80" s="8">
        <f t="shared" si="32"/>
        <v>0</v>
      </c>
      <c r="H80" s="8">
        <f t="shared" si="33"/>
        <v>0</v>
      </c>
      <c r="I80" s="8">
        <f t="shared" si="26"/>
        <v>0</v>
      </c>
      <c r="J80" s="8">
        <f t="shared" si="27"/>
        <v>0</v>
      </c>
      <c r="K80" s="8">
        <f t="shared" si="34"/>
        <v>0</v>
      </c>
      <c r="L80" s="8">
        <f t="shared" si="28"/>
        <v>0</v>
      </c>
      <c r="M80" s="8">
        <f t="shared" si="35"/>
        <v>0</v>
      </c>
      <c r="O80" s="4">
        <f t="shared" si="29"/>
        <v>0</v>
      </c>
      <c r="P80" s="4">
        <f t="shared" si="36"/>
        <v>0</v>
      </c>
      <c r="Q80" s="4" t="str">
        <f t="shared" si="37"/>
        <v>N</v>
      </c>
    </row>
    <row r="81" spans="2:17" x14ac:dyDescent="0.3">
      <c r="B81" s="4">
        <v>78</v>
      </c>
      <c r="C81" s="4">
        <f t="shared" si="16"/>
        <v>117</v>
      </c>
      <c r="D81" s="8">
        <f t="shared" si="38"/>
        <v>0</v>
      </c>
      <c r="E81" s="8">
        <f t="shared" si="30"/>
        <v>0</v>
      </c>
      <c r="F81" s="8">
        <f t="shared" si="31"/>
        <v>0</v>
      </c>
      <c r="G81" s="8">
        <f t="shared" si="32"/>
        <v>0</v>
      </c>
      <c r="H81" s="8">
        <f t="shared" si="33"/>
        <v>0</v>
      </c>
      <c r="I81" s="8">
        <f t="shared" si="26"/>
        <v>0</v>
      </c>
      <c r="J81" s="8">
        <f t="shared" si="27"/>
        <v>0</v>
      </c>
      <c r="K81" s="8">
        <f t="shared" si="34"/>
        <v>0</v>
      </c>
      <c r="L81" s="8">
        <f t="shared" si="28"/>
        <v>0</v>
      </c>
      <c r="M81" s="8">
        <f t="shared" si="35"/>
        <v>0</v>
      </c>
      <c r="O81" s="4">
        <f t="shared" si="29"/>
        <v>0</v>
      </c>
      <c r="P81" s="4">
        <f t="shared" si="36"/>
        <v>0</v>
      </c>
      <c r="Q81" s="4" t="str">
        <f t="shared" si="37"/>
        <v>N</v>
      </c>
    </row>
    <row r="82" spans="2:17" x14ac:dyDescent="0.3">
      <c r="B82" s="4">
        <v>79</v>
      </c>
      <c r="C82" s="4">
        <f t="shared" si="16"/>
        <v>118</v>
      </c>
      <c r="D82" s="8">
        <f t="shared" si="38"/>
        <v>0</v>
      </c>
      <c r="E82" s="8">
        <f t="shared" si="30"/>
        <v>0</v>
      </c>
      <c r="F82" s="8">
        <f t="shared" si="31"/>
        <v>0</v>
      </c>
      <c r="G82" s="8">
        <f t="shared" si="32"/>
        <v>0</v>
      </c>
      <c r="H82" s="8">
        <f t="shared" si="33"/>
        <v>0</v>
      </c>
      <c r="I82" s="8">
        <f t="shared" si="26"/>
        <v>0</v>
      </c>
      <c r="J82" s="8">
        <f t="shared" si="27"/>
        <v>0</v>
      </c>
      <c r="K82" s="8">
        <f t="shared" si="34"/>
        <v>0</v>
      </c>
      <c r="L82" s="8">
        <f t="shared" si="28"/>
        <v>0</v>
      </c>
      <c r="M82" s="8">
        <f t="shared" si="35"/>
        <v>0</v>
      </c>
      <c r="O82" s="4">
        <f t="shared" si="29"/>
        <v>0</v>
      </c>
      <c r="P82" s="4">
        <f t="shared" si="36"/>
        <v>0</v>
      </c>
      <c r="Q82" s="4" t="str">
        <f t="shared" si="37"/>
        <v>N</v>
      </c>
    </row>
    <row r="83" spans="2:17" x14ac:dyDescent="0.3">
      <c r="B83" s="4">
        <v>80</v>
      </c>
      <c r="C83" s="4">
        <f t="shared" si="16"/>
        <v>119</v>
      </c>
      <c r="D83" s="8">
        <f t="shared" si="38"/>
        <v>0</v>
      </c>
      <c r="E83" s="8">
        <f t="shared" si="30"/>
        <v>0</v>
      </c>
      <c r="F83" s="8">
        <f t="shared" si="31"/>
        <v>0</v>
      </c>
      <c r="G83" s="8">
        <f t="shared" si="32"/>
        <v>0</v>
      </c>
      <c r="H83" s="8">
        <f t="shared" si="33"/>
        <v>0</v>
      </c>
      <c r="I83" s="8">
        <f t="shared" si="26"/>
        <v>0</v>
      </c>
      <c r="J83" s="8">
        <f t="shared" si="27"/>
        <v>0</v>
      </c>
      <c r="K83" s="8">
        <f t="shared" si="34"/>
        <v>0</v>
      </c>
      <c r="L83" s="8">
        <f t="shared" si="28"/>
        <v>0</v>
      </c>
      <c r="M83" s="8">
        <f t="shared" si="35"/>
        <v>0</v>
      </c>
      <c r="O83" s="4">
        <f t="shared" si="29"/>
        <v>0</v>
      </c>
      <c r="P83" s="4">
        <f t="shared" si="36"/>
        <v>0</v>
      </c>
      <c r="Q83" s="4" t="str">
        <f t="shared" si="37"/>
        <v>N</v>
      </c>
    </row>
    <row r="84" spans="2:17" x14ac:dyDescent="0.3">
      <c r="B84" s="4">
        <v>81</v>
      </c>
      <c r="C84" s="4">
        <f t="shared" si="16"/>
        <v>120</v>
      </c>
      <c r="D84" s="8">
        <f t="shared" si="38"/>
        <v>0</v>
      </c>
      <c r="E84" s="8">
        <f t="shared" si="30"/>
        <v>0</v>
      </c>
      <c r="F84" s="8">
        <f t="shared" si="31"/>
        <v>0</v>
      </c>
      <c r="G84" s="8">
        <f t="shared" si="32"/>
        <v>0</v>
      </c>
      <c r="H84" s="8">
        <f t="shared" si="33"/>
        <v>0</v>
      </c>
      <c r="I84" s="8">
        <f t="shared" si="26"/>
        <v>0</v>
      </c>
      <c r="J84" s="8">
        <f t="shared" si="27"/>
        <v>0</v>
      </c>
      <c r="K84" s="8">
        <f t="shared" si="34"/>
        <v>0</v>
      </c>
      <c r="L84" s="8">
        <f t="shared" si="28"/>
        <v>0</v>
      </c>
      <c r="M84" s="8">
        <f t="shared" si="35"/>
        <v>0</v>
      </c>
      <c r="O84" s="4">
        <f t="shared" si="29"/>
        <v>0</v>
      </c>
      <c r="P84" s="4">
        <f t="shared" si="36"/>
        <v>0</v>
      </c>
      <c r="Q84" s="4" t="str">
        <f t="shared" si="37"/>
        <v>N</v>
      </c>
    </row>
    <row r="85" spans="2:17" x14ac:dyDescent="0.3">
      <c r="B85" s="4">
        <v>82</v>
      </c>
      <c r="C85" s="4">
        <f t="shared" si="16"/>
        <v>121</v>
      </c>
      <c r="D85" s="8">
        <f t="shared" si="38"/>
        <v>0</v>
      </c>
      <c r="E85" s="8">
        <f t="shared" si="30"/>
        <v>0</v>
      </c>
      <c r="F85" s="8">
        <f t="shared" si="31"/>
        <v>0</v>
      </c>
      <c r="G85" s="8">
        <f t="shared" si="32"/>
        <v>0</v>
      </c>
      <c r="H85" s="8">
        <f t="shared" si="33"/>
        <v>0</v>
      </c>
      <c r="I85" s="8">
        <f t="shared" si="26"/>
        <v>0</v>
      </c>
      <c r="J85" s="8">
        <f t="shared" si="27"/>
        <v>0</v>
      </c>
      <c r="K85" s="8">
        <f t="shared" si="34"/>
        <v>0</v>
      </c>
      <c r="L85" s="8">
        <f t="shared" si="28"/>
        <v>0</v>
      </c>
      <c r="M85" s="8">
        <f t="shared" si="35"/>
        <v>0</v>
      </c>
      <c r="O85" s="4">
        <f t="shared" si="29"/>
        <v>0</v>
      </c>
      <c r="P85" s="4">
        <f t="shared" si="36"/>
        <v>0</v>
      </c>
      <c r="Q85" s="4" t="str">
        <f t="shared" si="37"/>
        <v>N</v>
      </c>
    </row>
    <row r="86" spans="2:17" x14ac:dyDescent="0.3">
      <c r="B86" s="4">
        <v>83</v>
      </c>
      <c r="C86" s="4">
        <f t="shared" si="16"/>
        <v>122</v>
      </c>
      <c r="D86" s="8">
        <f t="shared" si="38"/>
        <v>0</v>
      </c>
      <c r="E86" s="8">
        <f t="shared" si="30"/>
        <v>0</v>
      </c>
      <c r="F86" s="8">
        <f t="shared" si="31"/>
        <v>0</v>
      </c>
      <c r="G86" s="8">
        <f t="shared" si="32"/>
        <v>0</v>
      </c>
      <c r="H86" s="8">
        <f t="shared" si="33"/>
        <v>0</v>
      </c>
      <c r="I86" s="8">
        <f t="shared" si="26"/>
        <v>0</v>
      </c>
      <c r="J86" s="8">
        <f t="shared" si="27"/>
        <v>0</v>
      </c>
      <c r="K86" s="8">
        <f t="shared" si="34"/>
        <v>0</v>
      </c>
      <c r="L86" s="8">
        <f t="shared" si="28"/>
        <v>0</v>
      </c>
      <c r="M86" s="8">
        <f t="shared" si="35"/>
        <v>0</v>
      </c>
      <c r="O86" s="4">
        <f t="shared" si="29"/>
        <v>0</v>
      </c>
      <c r="P86" s="4">
        <f t="shared" si="36"/>
        <v>0</v>
      </c>
      <c r="Q86" s="4" t="str">
        <f t="shared" si="37"/>
        <v>N</v>
      </c>
    </row>
    <row r="87" spans="2:17" x14ac:dyDescent="0.3">
      <c r="B87" s="4">
        <v>84</v>
      </c>
      <c r="C87" s="4">
        <f t="shared" si="16"/>
        <v>123</v>
      </c>
      <c r="D87" s="8">
        <f t="shared" si="38"/>
        <v>0</v>
      </c>
      <c r="E87" s="8">
        <f t="shared" si="30"/>
        <v>0</v>
      </c>
      <c r="F87" s="8">
        <f t="shared" si="31"/>
        <v>0</v>
      </c>
      <c r="G87" s="8">
        <f t="shared" si="32"/>
        <v>0</v>
      </c>
      <c r="H87" s="8">
        <f t="shared" si="33"/>
        <v>0</v>
      </c>
      <c r="I87" s="8">
        <f t="shared" si="26"/>
        <v>0</v>
      </c>
      <c r="J87" s="8">
        <f t="shared" si="27"/>
        <v>0</v>
      </c>
      <c r="K87" s="8">
        <f t="shared" si="34"/>
        <v>0</v>
      </c>
      <c r="L87" s="8">
        <f t="shared" si="28"/>
        <v>0</v>
      </c>
      <c r="M87" s="8">
        <f t="shared" si="35"/>
        <v>0</v>
      </c>
      <c r="O87" s="4">
        <f t="shared" si="29"/>
        <v>0</v>
      </c>
      <c r="P87" s="4">
        <f t="shared" si="36"/>
        <v>0</v>
      </c>
      <c r="Q87" s="4" t="str">
        <f t="shared" si="37"/>
        <v>N</v>
      </c>
    </row>
    <row r="88" spans="2:17" x14ac:dyDescent="0.3">
      <c r="B88" s="4">
        <v>85</v>
      </c>
      <c r="C88" s="4">
        <f t="shared" si="16"/>
        <v>124</v>
      </c>
      <c r="D88" s="8">
        <f t="shared" si="38"/>
        <v>0</v>
      </c>
      <c r="E88" s="8">
        <f t="shared" si="30"/>
        <v>0</v>
      </c>
      <c r="F88" s="8">
        <f t="shared" si="31"/>
        <v>0</v>
      </c>
      <c r="G88" s="8">
        <f t="shared" si="32"/>
        <v>0</v>
      </c>
      <c r="H88" s="8">
        <f t="shared" si="33"/>
        <v>0</v>
      </c>
      <c r="I88" s="8">
        <f t="shared" si="26"/>
        <v>0</v>
      </c>
      <c r="J88" s="8">
        <f t="shared" si="27"/>
        <v>0</v>
      </c>
      <c r="K88" s="8">
        <f t="shared" si="34"/>
        <v>0</v>
      </c>
      <c r="L88" s="8">
        <f t="shared" si="28"/>
        <v>0</v>
      </c>
      <c r="M88" s="8">
        <f t="shared" si="35"/>
        <v>0</v>
      </c>
      <c r="O88" s="4">
        <f t="shared" si="29"/>
        <v>0</v>
      </c>
      <c r="P88" s="4">
        <f t="shared" si="36"/>
        <v>0</v>
      </c>
      <c r="Q88" s="4" t="str">
        <f t="shared" si="37"/>
        <v>N</v>
      </c>
    </row>
    <row r="89" spans="2:17" x14ac:dyDescent="0.3">
      <c r="B89" s="4">
        <v>86</v>
      </c>
      <c r="C89" s="4">
        <f t="shared" si="16"/>
        <v>125</v>
      </c>
      <c r="D89" s="8">
        <f t="shared" si="38"/>
        <v>0</v>
      </c>
      <c r="E89" s="8">
        <f t="shared" si="30"/>
        <v>0</v>
      </c>
      <c r="F89" s="8">
        <f t="shared" si="31"/>
        <v>0</v>
      </c>
      <c r="G89" s="8">
        <f t="shared" si="32"/>
        <v>0</v>
      </c>
      <c r="H89" s="8">
        <f t="shared" si="33"/>
        <v>0</v>
      </c>
      <c r="I89" s="8">
        <f t="shared" si="26"/>
        <v>0</v>
      </c>
      <c r="J89" s="8">
        <f t="shared" si="27"/>
        <v>0</v>
      </c>
      <c r="K89" s="8">
        <f t="shared" si="34"/>
        <v>0</v>
      </c>
      <c r="L89" s="8">
        <f t="shared" si="28"/>
        <v>0</v>
      </c>
      <c r="M89" s="8">
        <f t="shared" si="35"/>
        <v>0</v>
      </c>
      <c r="O89" s="4">
        <f t="shared" si="29"/>
        <v>0</v>
      </c>
      <c r="P89" s="4">
        <f t="shared" si="36"/>
        <v>0</v>
      </c>
      <c r="Q89" s="4" t="str">
        <f t="shared" si="37"/>
        <v>N</v>
      </c>
    </row>
    <row r="90" spans="2:17" x14ac:dyDescent="0.3">
      <c r="B90" s="4">
        <v>87</v>
      </c>
      <c r="C90" s="4">
        <f t="shared" si="16"/>
        <v>126</v>
      </c>
      <c r="D90" s="8">
        <f t="shared" si="38"/>
        <v>0</v>
      </c>
      <c r="E90" s="8">
        <f t="shared" si="30"/>
        <v>0</v>
      </c>
      <c r="F90" s="8">
        <f t="shared" si="31"/>
        <v>0</v>
      </c>
      <c r="G90" s="8">
        <f t="shared" si="32"/>
        <v>0</v>
      </c>
      <c r="H90" s="8">
        <f t="shared" si="33"/>
        <v>0</v>
      </c>
      <c r="I90" s="8">
        <f t="shared" si="26"/>
        <v>0</v>
      </c>
      <c r="J90" s="8">
        <f t="shared" si="27"/>
        <v>0</v>
      </c>
      <c r="K90" s="8">
        <f t="shared" si="34"/>
        <v>0</v>
      </c>
      <c r="L90" s="8">
        <f t="shared" si="28"/>
        <v>0</v>
      </c>
      <c r="M90" s="8">
        <f t="shared" si="35"/>
        <v>0</v>
      </c>
      <c r="O90" s="4">
        <f t="shared" si="29"/>
        <v>0</v>
      </c>
      <c r="P90" s="4">
        <f t="shared" si="36"/>
        <v>0</v>
      </c>
      <c r="Q90" s="4" t="str">
        <f t="shared" si="37"/>
        <v>N</v>
      </c>
    </row>
    <row r="91" spans="2:17" x14ac:dyDescent="0.3">
      <c r="B91" s="4">
        <v>88</v>
      </c>
      <c r="C91" s="4">
        <f t="shared" si="16"/>
        <v>127</v>
      </c>
      <c r="D91" s="8">
        <f t="shared" si="38"/>
        <v>0</v>
      </c>
      <c r="E91" s="8">
        <f t="shared" si="30"/>
        <v>0</v>
      </c>
      <c r="F91" s="8">
        <f t="shared" si="31"/>
        <v>0</v>
      </c>
      <c r="G91" s="8">
        <f t="shared" si="32"/>
        <v>0</v>
      </c>
      <c r="H91" s="8">
        <f t="shared" si="33"/>
        <v>0</v>
      </c>
      <c r="I91" s="8">
        <f t="shared" si="26"/>
        <v>0</v>
      </c>
      <c r="J91" s="8">
        <f t="shared" si="27"/>
        <v>0</v>
      </c>
      <c r="K91" s="8">
        <f t="shared" si="34"/>
        <v>0</v>
      </c>
      <c r="L91" s="8">
        <f t="shared" si="28"/>
        <v>0</v>
      </c>
      <c r="M91" s="8">
        <f t="shared" si="35"/>
        <v>0</v>
      </c>
      <c r="O91" s="4">
        <f t="shared" si="29"/>
        <v>0</v>
      </c>
      <c r="P91" s="4">
        <f t="shared" si="36"/>
        <v>0</v>
      </c>
      <c r="Q91" s="4" t="str">
        <f t="shared" si="37"/>
        <v>N</v>
      </c>
    </row>
    <row r="92" spans="2:17" x14ac:dyDescent="0.3">
      <c r="B92" s="4">
        <v>89</v>
      </c>
      <c r="C92" s="4">
        <f t="shared" si="16"/>
        <v>128</v>
      </c>
      <c r="D92" s="8">
        <f t="shared" si="38"/>
        <v>0</v>
      </c>
      <c r="E92" s="8">
        <f t="shared" si="30"/>
        <v>0</v>
      </c>
      <c r="F92" s="8">
        <f t="shared" si="31"/>
        <v>0</v>
      </c>
      <c r="G92" s="8">
        <f t="shared" si="32"/>
        <v>0</v>
      </c>
      <c r="H92" s="8">
        <f t="shared" si="33"/>
        <v>0</v>
      </c>
      <c r="I92" s="8">
        <f t="shared" si="26"/>
        <v>0</v>
      </c>
      <c r="J92" s="8">
        <f t="shared" si="27"/>
        <v>0</v>
      </c>
      <c r="K92" s="8">
        <f t="shared" si="34"/>
        <v>0</v>
      </c>
      <c r="L92" s="8">
        <f t="shared" si="28"/>
        <v>0</v>
      </c>
      <c r="M92" s="8">
        <f t="shared" si="35"/>
        <v>0</v>
      </c>
      <c r="O92" s="4">
        <f t="shared" si="29"/>
        <v>0</v>
      </c>
      <c r="P92" s="4">
        <f t="shared" si="36"/>
        <v>0</v>
      </c>
      <c r="Q92" s="4" t="str">
        <f t="shared" si="37"/>
        <v>N</v>
      </c>
    </row>
    <row r="93" spans="2:17" x14ac:dyDescent="0.3">
      <c r="B93" s="4">
        <v>90</v>
      </c>
      <c r="C93" s="4">
        <f t="shared" si="16"/>
        <v>129</v>
      </c>
      <c r="D93" s="8">
        <f t="shared" si="38"/>
        <v>0</v>
      </c>
      <c r="E93" s="8">
        <f t="shared" si="30"/>
        <v>0</v>
      </c>
      <c r="F93" s="8">
        <f t="shared" si="31"/>
        <v>0</v>
      </c>
      <c r="G93" s="8">
        <f t="shared" si="32"/>
        <v>0</v>
      </c>
      <c r="H93" s="8">
        <f t="shared" si="33"/>
        <v>0</v>
      </c>
      <c r="I93" s="8">
        <f t="shared" si="26"/>
        <v>0</v>
      </c>
      <c r="J93" s="8">
        <f t="shared" si="27"/>
        <v>0</v>
      </c>
      <c r="K93" s="8">
        <f t="shared" si="34"/>
        <v>0</v>
      </c>
      <c r="L93" s="8">
        <f t="shared" si="28"/>
        <v>0</v>
      </c>
      <c r="M93" s="8">
        <f t="shared" si="35"/>
        <v>0</v>
      </c>
      <c r="O93" s="4">
        <f t="shared" si="29"/>
        <v>0</v>
      </c>
      <c r="P93" s="4">
        <f t="shared" si="36"/>
        <v>0</v>
      </c>
      <c r="Q93" s="4" t="str">
        <f t="shared" si="37"/>
        <v>N</v>
      </c>
    </row>
    <row r="94" spans="2:17" x14ac:dyDescent="0.3">
      <c r="B94" s="4">
        <v>91</v>
      </c>
      <c r="C94" s="4">
        <f t="shared" si="16"/>
        <v>130</v>
      </c>
      <c r="D94" s="8">
        <f t="shared" si="38"/>
        <v>0</v>
      </c>
      <c r="E94" s="8">
        <f t="shared" si="30"/>
        <v>0</v>
      </c>
      <c r="F94" s="8">
        <f t="shared" si="31"/>
        <v>0</v>
      </c>
      <c r="G94" s="8">
        <f t="shared" si="32"/>
        <v>0</v>
      </c>
      <c r="H94" s="8">
        <f t="shared" si="33"/>
        <v>0</v>
      </c>
      <c r="I94" s="8">
        <f t="shared" si="26"/>
        <v>0</v>
      </c>
      <c r="J94" s="8">
        <f t="shared" si="27"/>
        <v>0</v>
      </c>
      <c r="K94" s="8">
        <f t="shared" si="34"/>
        <v>0</v>
      </c>
      <c r="L94" s="8">
        <f t="shared" si="28"/>
        <v>0</v>
      </c>
      <c r="M94" s="8">
        <f t="shared" si="35"/>
        <v>0</v>
      </c>
      <c r="O94" s="4">
        <f t="shared" si="29"/>
        <v>0</v>
      </c>
      <c r="P94" s="4">
        <f t="shared" si="36"/>
        <v>0</v>
      </c>
      <c r="Q94" s="4" t="str">
        <f t="shared" si="37"/>
        <v>N</v>
      </c>
    </row>
    <row r="95" spans="2:17" x14ac:dyDescent="0.3">
      <c r="B95" s="4">
        <v>92</v>
      </c>
      <c r="C95" s="4">
        <f t="shared" si="16"/>
        <v>131</v>
      </c>
      <c r="D95" s="8">
        <f t="shared" si="38"/>
        <v>0</v>
      </c>
      <c r="E95" s="8">
        <f t="shared" si="30"/>
        <v>0</v>
      </c>
      <c r="F95" s="8">
        <f t="shared" si="31"/>
        <v>0</v>
      </c>
      <c r="G95" s="8">
        <f t="shared" si="32"/>
        <v>0</v>
      </c>
      <c r="H95" s="8">
        <f t="shared" si="33"/>
        <v>0</v>
      </c>
      <c r="I95" s="8">
        <f t="shared" si="26"/>
        <v>0</v>
      </c>
      <c r="J95" s="8">
        <f t="shared" si="27"/>
        <v>0</v>
      </c>
      <c r="K95" s="8">
        <f t="shared" si="34"/>
        <v>0</v>
      </c>
      <c r="L95" s="8">
        <f t="shared" si="28"/>
        <v>0</v>
      </c>
      <c r="M95" s="8">
        <f t="shared" si="35"/>
        <v>0</v>
      </c>
      <c r="O95" s="4">
        <f t="shared" si="29"/>
        <v>0</v>
      </c>
      <c r="P95" s="4">
        <f t="shared" si="36"/>
        <v>0</v>
      </c>
      <c r="Q95" s="4" t="str">
        <f t="shared" si="37"/>
        <v>N</v>
      </c>
    </row>
    <row r="96" spans="2:17" x14ac:dyDescent="0.3">
      <c r="B96" s="4">
        <v>93</v>
      </c>
      <c r="C96" s="4">
        <f t="shared" ref="C96:C113" si="39">C95+1</f>
        <v>132</v>
      </c>
      <c r="D96" s="8">
        <f t="shared" si="38"/>
        <v>0</v>
      </c>
      <c r="E96" s="8">
        <f t="shared" si="30"/>
        <v>0</v>
      </c>
      <c r="F96" s="8">
        <f t="shared" si="31"/>
        <v>0</v>
      </c>
      <c r="G96" s="8">
        <f t="shared" si="32"/>
        <v>0</v>
      </c>
      <c r="H96" s="8">
        <f t="shared" si="33"/>
        <v>0</v>
      </c>
      <c r="I96" s="8">
        <f t="shared" si="26"/>
        <v>0</v>
      </c>
      <c r="J96" s="8">
        <f t="shared" si="27"/>
        <v>0</v>
      </c>
      <c r="K96" s="8">
        <f t="shared" si="34"/>
        <v>0</v>
      </c>
      <c r="L96" s="8">
        <f t="shared" si="28"/>
        <v>0</v>
      </c>
      <c r="M96" s="8">
        <f t="shared" si="35"/>
        <v>0</v>
      </c>
      <c r="O96" s="4">
        <f t="shared" si="29"/>
        <v>0</v>
      </c>
      <c r="P96" s="4">
        <f t="shared" si="36"/>
        <v>0</v>
      </c>
      <c r="Q96" s="4" t="str">
        <f t="shared" si="37"/>
        <v>N</v>
      </c>
    </row>
    <row r="97" spans="2:17" x14ac:dyDescent="0.3">
      <c r="B97" s="4">
        <v>94</v>
      </c>
      <c r="C97" s="4">
        <f t="shared" si="39"/>
        <v>133</v>
      </c>
      <c r="D97" s="8">
        <f t="shared" si="38"/>
        <v>0</v>
      </c>
      <c r="E97" s="8">
        <f t="shared" si="30"/>
        <v>0</v>
      </c>
      <c r="F97" s="8">
        <f t="shared" si="31"/>
        <v>0</v>
      </c>
      <c r="G97" s="8">
        <f t="shared" si="32"/>
        <v>0</v>
      </c>
      <c r="H97" s="8">
        <f t="shared" si="33"/>
        <v>0</v>
      </c>
      <c r="I97" s="8">
        <f t="shared" si="26"/>
        <v>0</v>
      </c>
      <c r="J97" s="8">
        <f t="shared" si="27"/>
        <v>0</v>
      </c>
      <c r="K97" s="8">
        <f t="shared" si="34"/>
        <v>0</v>
      </c>
      <c r="L97" s="8">
        <f t="shared" si="28"/>
        <v>0</v>
      </c>
      <c r="M97" s="8">
        <f t="shared" si="35"/>
        <v>0</v>
      </c>
      <c r="O97" s="4">
        <f t="shared" si="29"/>
        <v>0</v>
      </c>
      <c r="P97" s="4">
        <f t="shared" si="36"/>
        <v>0</v>
      </c>
      <c r="Q97" s="4" t="str">
        <f t="shared" si="37"/>
        <v>N</v>
      </c>
    </row>
    <row r="98" spans="2:17" x14ac:dyDescent="0.3">
      <c r="B98" s="4">
        <v>95</v>
      </c>
      <c r="C98" s="4">
        <f t="shared" si="39"/>
        <v>134</v>
      </c>
      <c r="D98" s="8">
        <f t="shared" si="38"/>
        <v>0</v>
      </c>
      <c r="E98" s="8">
        <f t="shared" si="30"/>
        <v>0</v>
      </c>
      <c r="F98" s="8">
        <f t="shared" si="31"/>
        <v>0</v>
      </c>
      <c r="G98" s="8">
        <f t="shared" si="32"/>
        <v>0</v>
      </c>
      <c r="H98" s="8">
        <f t="shared" si="33"/>
        <v>0</v>
      </c>
      <c r="I98" s="8">
        <f t="shared" si="26"/>
        <v>0</v>
      </c>
      <c r="J98" s="8">
        <f t="shared" si="27"/>
        <v>0</v>
      </c>
      <c r="K98" s="8">
        <f t="shared" si="34"/>
        <v>0</v>
      </c>
      <c r="L98" s="8">
        <f t="shared" si="28"/>
        <v>0</v>
      </c>
      <c r="M98" s="8">
        <f t="shared" si="35"/>
        <v>0</v>
      </c>
      <c r="O98" s="4">
        <f t="shared" si="29"/>
        <v>0</v>
      </c>
      <c r="P98" s="4">
        <f t="shared" si="36"/>
        <v>0</v>
      </c>
      <c r="Q98" s="4" t="str">
        <f t="shared" si="37"/>
        <v>N</v>
      </c>
    </row>
    <row r="99" spans="2:17" x14ac:dyDescent="0.3">
      <c r="B99" s="4">
        <v>96</v>
      </c>
      <c r="C99" s="4">
        <f t="shared" si="39"/>
        <v>135</v>
      </c>
      <c r="D99" s="8">
        <f t="shared" si="38"/>
        <v>0</v>
      </c>
      <c r="E99" s="8">
        <f t="shared" si="30"/>
        <v>0</v>
      </c>
      <c r="F99" s="8">
        <f t="shared" si="31"/>
        <v>0</v>
      </c>
      <c r="G99" s="8">
        <f t="shared" si="32"/>
        <v>0</v>
      </c>
      <c r="H99" s="8">
        <f t="shared" si="33"/>
        <v>0</v>
      </c>
      <c r="I99" s="8">
        <f t="shared" si="26"/>
        <v>0</v>
      </c>
      <c r="J99" s="8">
        <f t="shared" si="27"/>
        <v>0</v>
      </c>
      <c r="K99" s="8">
        <f t="shared" si="34"/>
        <v>0</v>
      </c>
      <c r="L99" s="8">
        <f t="shared" si="28"/>
        <v>0</v>
      </c>
      <c r="M99" s="8">
        <f t="shared" si="35"/>
        <v>0</v>
      </c>
      <c r="O99" s="4">
        <f t="shared" si="29"/>
        <v>0</v>
      </c>
      <c r="P99" s="4">
        <f t="shared" si="36"/>
        <v>0</v>
      </c>
      <c r="Q99" s="4" t="str">
        <f t="shared" si="37"/>
        <v>N</v>
      </c>
    </row>
    <row r="100" spans="2:17" x14ac:dyDescent="0.3">
      <c r="B100" s="4">
        <v>97</v>
      </c>
      <c r="C100" s="4">
        <f t="shared" si="39"/>
        <v>136</v>
      </c>
      <c r="D100" s="8">
        <f t="shared" si="38"/>
        <v>0</v>
      </c>
      <c r="E100" s="8">
        <f t="shared" si="30"/>
        <v>0</v>
      </c>
      <c r="F100" s="8">
        <f t="shared" si="31"/>
        <v>0</v>
      </c>
      <c r="G100" s="8">
        <f t="shared" si="32"/>
        <v>0</v>
      </c>
      <c r="H100" s="8">
        <f t="shared" si="33"/>
        <v>0</v>
      </c>
      <c r="I100" s="8">
        <f t="shared" ref="I100:I114" si="40">ROUND(VLOOKUP(C100,COIs,COIcolumn)*(H100/1000)/(1+iq),2)</f>
        <v>0</v>
      </c>
      <c r="J100" s="8">
        <f t="shared" ref="J100:J114" si="41">ROUND(MAX((D100+E100-F100-G100-I100)*VLOOKUP(B100,creditedrates,3),0),2)</f>
        <v>0</v>
      </c>
      <c r="K100" s="8">
        <f t="shared" si="34"/>
        <v>0</v>
      </c>
      <c r="L100" s="8">
        <f t="shared" ref="L100:L114" si="42">ROUND(VLOOKUP(B100,surrchargepct,2)*K100,2)</f>
        <v>0</v>
      </c>
      <c r="M100" s="8">
        <f t="shared" si="35"/>
        <v>0</v>
      </c>
      <c r="O100" s="4">
        <f t="shared" ref="O100:O114" si="43">ROUND(VLOOKUP(C100,corridorfactors,2)*K100,2)</f>
        <v>0</v>
      </c>
      <c r="P100" s="4">
        <f t="shared" si="36"/>
        <v>0</v>
      </c>
      <c r="Q100" s="4" t="str">
        <f t="shared" si="37"/>
        <v>N</v>
      </c>
    </row>
    <row r="101" spans="2:17" x14ac:dyDescent="0.3">
      <c r="B101" s="4">
        <v>98</v>
      </c>
      <c r="C101" s="4">
        <f t="shared" si="39"/>
        <v>137</v>
      </c>
      <c r="D101" s="8">
        <f t="shared" si="38"/>
        <v>0</v>
      </c>
      <c r="E101" s="8">
        <f t="shared" ref="E101:E114" si="44">IF(D101&gt;0,VLOOKUP(B101,premiums,3),0)</f>
        <v>0</v>
      </c>
      <c r="F101" s="8">
        <f t="shared" ref="F101:F114" si="45">pctpremexp*E101</f>
        <v>0</v>
      </c>
      <c r="G101" s="8">
        <f t="shared" ref="G101:G114" si="46">IF(D101&gt;0,renewalexp,0)</f>
        <v>0</v>
      </c>
      <c r="H101" s="8">
        <f t="shared" ref="H101:H114" si="47">IF(K100&gt;0,face,0)</f>
        <v>0</v>
      </c>
      <c r="I101" s="8">
        <f t="shared" si="40"/>
        <v>0</v>
      </c>
      <c r="J101" s="8">
        <f t="shared" si="41"/>
        <v>0</v>
      </c>
      <c r="K101" s="8">
        <f t="shared" si="34"/>
        <v>0</v>
      </c>
      <c r="L101" s="8">
        <f t="shared" si="42"/>
        <v>0</v>
      </c>
      <c r="M101" s="8">
        <f t="shared" si="35"/>
        <v>0</v>
      </c>
      <c r="O101" s="4">
        <f t="shared" si="43"/>
        <v>0</v>
      </c>
      <c r="P101" s="4">
        <f t="shared" ref="P101:P114" si="48">IF(K101&gt;0,face+K101,0)</f>
        <v>0</v>
      </c>
      <c r="Q101" s="4" t="str">
        <f t="shared" si="37"/>
        <v>N</v>
      </c>
    </row>
    <row r="102" spans="2:17" x14ac:dyDescent="0.3">
      <c r="B102" s="4">
        <v>99</v>
      </c>
      <c r="C102" s="4">
        <f t="shared" si="39"/>
        <v>138</v>
      </c>
      <c r="D102" s="8">
        <f t="shared" si="38"/>
        <v>0</v>
      </c>
      <c r="E102" s="8">
        <f t="shared" si="44"/>
        <v>0</v>
      </c>
      <c r="F102" s="8">
        <f t="shared" si="45"/>
        <v>0</v>
      </c>
      <c r="G102" s="8">
        <f t="shared" si="46"/>
        <v>0</v>
      </c>
      <c r="H102" s="8">
        <f t="shared" si="47"/>
        <v>0</v>
      </c>
      <c r="I102" s="8">
        <f t="shared" si="40"/>
        <v>0</v>
      </c>
      <c r="J102" s="8">
        <f t="shared" si="41"/>
        <v>0</v>
      </c>
      <c r="K102" s="8">
        <f t="shared" si="34"/>
        <v>0</v>
      </c>
      <c r="L102" s="8">
        <f t="shared" si="42"/>
        <v>0</v>
      </c>
      <c r="M102" s="8">
        <f t="shared" si="35"/>
        <v>0</v>
      </c>
      <c r="O102" s="4">
        <f t="shared" si="43"/>
        <v>0</v>
      </c>
      <c r="P102" s="4">
        <f t="shared" si="48"/>
        <v>0</v>
      </c>
      <c r="Q102" s="4" t="str">
        <f t="shared" si="37"/>
        <v>N</v>
      </c>
    </row>
    <row r="103" spans="2:17" x14ac:dyDescent="0.3">
      <c r="B103" s="4">
        <v>100</v>
      </c>
      <c r="C103" s="4">
        <f t="shared" si="39"/>
        <v>139</v>
      </c>
      <c r="D103" s="8">
        <f t="shared" si="38"/>
        <v>0</v>
      </c>
      <c r="E103" s="8">
        <f t="shared" si="44"/>
        <v>0</v>
      </c>
      <c r="F103" s="8">
        <f t="shared" si="45"/>
        <v>0</v>
      </c>
      <c r="G103" s="8">
        <f t="shared" si="46"/>
        <v>0</v>
      </c>
      <c r="H103" s="8">
        <f t="shared" si="47"/>
        <v>0</v>
      </c>
      <c r="I103" s="8">
        <f t="shared" si="40"/>
        <v>0</v>
      </c>
      <c r="J103" s="8">
        <f t="shared" si="41"/>
        <v>0</v>
      </c>
      <c r="K103" s="8">
        <f t="shared" si="34"/>
        <v>0</v>
      </c>
      <c r="L103" s="8">
        <f t="shared" si="42"/>
        <v>0</v>
      </c>
      <c r="M103" s="8">
        <f t="shared" si="35"/>
        <v>0</v>
      </c>
      <c r="O103" s="4">
        <f t="shared" si="43"/>
        <v>0</v>
      </c>
      <c r="P103" s="4">
        <f t="shared" si="48"/>
        <v>0</v>
      </c>
      <c r="Q103" s="4" t="str">
        <f t="shared" si="37"/>
        <v>N</v>
      </c>
    </row>
    <row r="104" spans="2:17" x14ac:dyDescent="0.3">
      <c r="B104" s="4">
        <v>101</v>
      </c>
      <c r="C104" s="4">
        <f t="shared" si="39"/>
        <v>140</v>
      </c>
      <c r="D104" s="8">
        <f t="shared" si="38"/>
        <v>0</v>
      </c>
      <c r="E104" s="8">
        <f t="shared" si="44"/>
        <v>0</v>
      </c>
      <c r="F104" s="8">
        <f t="shared" si="45"/>
        <v>0</v>
      </c>
      <c r="G104" s="8">
        <f t="shared" si="46"/>
        <v>0</v>
      </c>
      <c r="H104" s="8">
        <f t="shared" si="47"/>
        <v>0</v>
      </c>
      <c r="I104" s="8">
        <f t="shared" si="40"/>
        <v>0</v>
      </c>
      <c r="J104" s="8">
        <f t="shared" si="41"/>
        <v>0</v>
      </c>
      <c r="K104" s="8">
        <f t="shared" si="34"/>
        <v>0</v>
      </c>
      <c r="L104" s="8">
        <f t="shared" si="42"/>
        <v>0</v>
      </c>
      <c r="M104" s="8">
        <f t="shared" si="35"/>
        <v>0</v>
      </c>
      <c r="O104" s="4">
        <f t="shared" si="43"/>
        <v>0</v>
      </c>
      <c r="P104" s="4">
        <f t="shared" si="48"/>
        <v>0</v>
      </c>
      <c r="Q104" s="4" t="str">
        <f t="shared" si="37"/>
        <v>N</v>
      </c>
    </row>
    <row r="105" spans="2:17" x14ac:dyDescent="0.3">
      <c r="B105" s="4">
        <v>102</v>
      </c>
      <c r="C105" s="4">
        <f t="shared" si="39"/>
        <v>141</v>
      </c>
      <c r="D105" s="8">
        <f t="shared" si="38"/>
        <v>0</v>
      </c>
      <c r="E105" s="8">
        <f t="shared" si="44"/>
        <v>0</v>
      </c>
      <c r="F105" s="8">
        <f t="shared" si="45"/>
        <v>0</v>
      </c>
      <c r="G105" s="8">
        <f t="shared" si="46"/>
        <v>0</v>
      </c>
      <c r="H105" s="8">
        <f t="shared" si="47"/>
        <v>0</v>
      </c>
      <c r="I105" s="8">
        <f t="shared" si="40"/>
        <v>0</v>
      </c>
      <c r="J105" s="8">
        <f t="shared" si="41"/>
        <v>0</v>
      </c>
      <c r="K105" s="8">
        <f t="shared" si="34"/>
        <v>0</v>
      </c>
      <c r="L105" s="8">
        <f t="shared" si="42"/>
        <v>0</v>
      </c>
      <c r="M105" s="8">
        <f t="shared" si="35"/>
        <v>0</v>
      </c>
      <c r="O105" s="4">
        <f t="shared" si="43"/>
        <v>0</v>
      </c>
      <c r="P105" s="4">
        <f t="shared" si="48"/>
        <v>0</v>
      </c>
      <c r="Q105" s="4" t="str">
        <f t="shared" si="37"/>
        <v>N</v>
      </c>
    </row>
    <row r="106" spans="2:17" x14ac:dyDescent="0.3">
      <c r="B106" s="4">
        <v>103</v>
      </c>
      <c r="C106" s="4">
        <f t="shared" si="39"/>
        <v>142</v>
      </c>
      <c r="D106" s="8">
        <f t="shared" si="38"/>
        <v>0</v>
      </c>
      <c r="E106" s="8">
        <f t="shared" si="44"/>
        <v>0</v>
      </c>
      <c r="F106" s="8">
        <f t="shared" si="45"/>
        <v>0</v>
      </c>
      <c r="G106" s="8">
        <f t="shared" si="46"/>
        <v>0</v>
      </c>
      <c r="H106" s="8">
        <f t="shared" si="47"/>
        <v>0</v>
      </c>
      <c r="I106" s="8">
        <f t="shared" si="40"/>
        <v>0</v>
      </c>
      <c r="J106" s="8">
        <f t="shared" si="41"/>
        <v>0</v>
      </c>
      <c r="K106" s="8">
        <f t="shared" si="34"/>
        <v>0</v>
      </c>
      <c r="L106" s="8">
        <f t="shared" si="42"/>
        <v>0</v>
      </c>
      <c r="M106" s="8">
        <f t="shared" si="35"/>
        <v>0</v>
      </c>
      <c r="O106" s="4">
        <f t="shared" si="43"/>
        <v>0</v>
      </c>
      <c r="P106" s="4">
        <f t="shared" si="48"/>
        <v>0</v>
      </c>
      <c r="Q106" s="4" t="str">
        <f t="shared" si="37"/>
        <v>N</v>
      </c>
    </row>
    <row r="107" spans="2:17" x14ac:dyDescent="0.3">
      <c r="B107" s="4">
        <v>104</v>
      </c>
      <c r="C107" s="4">
        <f t="shared" si="39"/>
        <v>143</v>
      </c>
      <c r="D107" s="8">
        <f t="shared" si="38"/>
        <v>0</v>
      </c>
      <c r="E107" s="8">
        <f t="shared" si="44"/>
        <v>0</v>
      </c>
      <c r="F107" s="8">
        <f t="shared" si="45"/>
        <v>0</v>
      </c>
      <c r="G107" s="8">
        <f t="shared" si="46"/>
        <v>0</v>
      </c>
      <c r="H107" s="8">
        <f t="shared" si="47"/>
        <v>0</v>
      </c>
      <c r="I107" s="8">
        <f t="shared" si="40"/>
        <v>0</v>
      </c>
      <c r="J107" s="8">
        <f t="shared" si="41"/>
        <v>0</v>
      </c>
      <c r="K107" s="8">
        <f t="shared" si="34"/>
        <v>0</v>
      </c>
      <c r="L107" s="8">
        <f t="shared" si="42"/>
        <v>0</v>
      </c>
      <c r="M107" s="8">
        <f t="shared" si="35"/>
        <v>0</v>
      </c>
      <c r="O107" s="4">
        <f t="shared" si="43"/>
        <v>0</v>
      </c>
      <c r="P107" s="4">
        <f t="shared" si="48"/>
        <v>0</v>
      </c>
      <c r="Q107" s="4" t="str">
        <f t="shared" si="37"/>
        <v>N</v>
      </c>
    </row>
    <row r="108" spans="2:17" x14ac:dyDescent="0.3">
      <c r="B108" s="4">
        <v>105</v>
      </c>
      <c r="C108" s="4">
        <f t="shared" si="39"/>
        <v>144</v>
      </c>
      <c r="D108" s="8">
        <f t="shared" si="38"/>
        <v>0</v>
      </c>
      <c r="E108" s="8">
        <f t="shared" si="44"/>
        <v>0</v>
      </c>
      <c r="F108" s="8">
        <f t="shared" si="45"/>
        <v>0</v>
      </c>
      <c r="G108" s="8">
        <f t="shared" si="46"/>
        <v>0</v>
      </c>
      <c r="H108" s="8">
        <f t="shared" si="47"/>
        <v>0</v>
      </c>
      <c r="I108" s="8">
        <f t="shared" si="40"/>
        <v>0</v>
      </c>
      <c r="J108" s="8">
        <f t="shared" si="41"/>
        <v>0</v>
      </c>
      <c r="K108" s="8">
        <f t="shared" si="34"/>
        <v>0</v>
      </c>
      <c r="L108" s="8">
        <f t="shared" si="42"/>
        <v>0</v>
      </c>
      <c r="M108" s="8">
        <f t="shared" si="35"/>
        <v>0</v>
      </c>
      <c r="O108" s="4">
        <f t="shared" si="43"/>
        <v>0</v>
      </c>
      <c r="P108" s="4">
        <f t="shared" si="48"/>
        <v>0</v>
      </c>
      <c r="Q108" s="4" t="str">
        <f t="shared" si="37"/>
        <v>N</v>
      </c>
    </row>
    <row r="109" spans="2:17" x14ac:dyDescent="0.3">
      <c r="B109" s="4">
        <v>106</v>
      </c>
      <c r="C109" s="4">
        <f t="shared" si="39"/>
        <v>145</v>
      </c>
      <c r="D109" s="8">
        <f t="shared" si="38"/>
        <v>0</v>
      </c>
      <c r="E109" s="8">
        <f t="shared" si="44"/>
        <v>0</v>
      </c>
      <c r="F109" s="8">
        <f t="shared" si="45"/>
        <v>0</v>
      </c>
      <c r="G109" s="8">
        <f t="shared" si="46"/>
        <v>0</v>
      </c>
      <c r="H109" s="8">
        <f t="shared" si="47"/>
        <v>0</v>
      </c>
      <c r="I109" s="8">
        <f t="shared" si="40"/>
        <v>0</v>
      </c>
      <c r="J109" s="8">
        <f t="shared" si="41"/>
        <v>0</v>
      </c>
      <c r="K109" s="8">
        <f t="shared" si="34"/>
        <v>0</v>
      </c>
      <c r="L109" s="8">
        <f t="shared" si="42"/>
        <v>0</v>
      </c>
      <c r="M109" s="8">
        <f t="shared" si="35"/>
        <v>0</v>
      </c>
      <c r="O109" s="4">
        <f t="shared" si="43"/>
        <v>0</v>
      </c>
      <c r="P109" s="4">
        <f t="shared" si="48"/>
        <v>0</v>
      </c>
      <c r="Q109" s="4" t="str">
        <f t="shared" si="37"/>
        <v>N</v>
      </c>
    </row>
    <row r="110" spans="2:17" x14ac:dyDescent="0.3">
      <c r="B110" s="4">
        <v>107</v>
      </c>
      <c r="C110" s="4">
        <f t="shared" si="39"/>
        <v>146</v>
      </c>
      <c r="D110" s="8">
        <f t="shared" si="38"/>
        <v>0</v>
      </c>
      <c r="E110" s="8">
        <f t="shared" si="44"/>
        <v>0</v>
      </c>
      <c r="F110" s="8">
        <f t="shared" si="45"/>
        <v>0</v>
      </c>
      <c r="G110" s="8">
        <f t="shared" si="46"/>
        <v>0</v>
      </c>
      <c r="H110" s="8">
        <f t="shared" si="47"/>
        <v>0</v>
      </c>
      <c r="I110" s="8">
        <f t="shared" si="40"/>
        <v>0</v>
      </c>
      <c r="J110" s="8">
        <f t="shared" si="41"/>
        <v>0</v>
      </c>
      <c r="K110" s="8">
        <f t="shared" si="34"/>
        <v>0</v>
      </c>
      <c r="L110" s="8">
        <f t="shared" si="42"/>
        <v>0</v>
      </c>
      <c r="M110" s="8">
        <f t="shared" si="35"/>
        <v>0</v>
      </c>
      <c r="O110" s="4">
        <f t="shared" si="43"/>
        <v>0</v>
      </c>
      <c r="P110" s="4">
        <f t="shared" si="48"/>
        <v>0</v>
      </c>
      <c r="Q110" s="4" t="str">
        <f t="shared" si="37"/>
        <v>N</v>
      </c>
    </row>
    <row r="111" spans="2:17" x14ac:dyDescent="0.3">
      <c r="B111" s="4">
        <v>108</v>
      </c>
      <c r="C111" s="4">
        <f t="shared" si="39"/>
        <v>147</v>
      </c>
      <c r="D111" s="8">
        <f t="shared" si="38"/>
        <v>0</v>
      </c>
      <c r="E111" s="8">
        <f t="shared" si="44"/>
        <v>0</v>
      </c>
      <c r="F111" s="8">
        <f t="shared" si="45"/>
        <v>0</v>
      </c>
      <c r="G111" s="8">
        <f t="shared" si="46"/>
        <v>0</v>
      </c>
      <c r="H111" s="8">
        <f t="shared" si="47"/>
        <v>0</v>
      </c>
      <c r="I111" s="8">
        <f t="shared" si="40"/>
        <v>0</v>
      </c>
      <c r="J111" s="8">
        <f t="shared" si="41"/>
        <v>0</v>
      </c>
      <c r="K111" s="8">
        <f t="shared" si="34"/>
        <v>0</v>
      </c>
      <c r="L111" s="8">
        <f t="shared" si="42"/>
        <v>0</v>
      </c>
      <c r="M111" s="8">
        <f t="shared" si="35"/>
        <v>0</v>
      </c>
      <c r="O111" s="4">
        <f t="shared" si="43"/>
        <v>0</v>
      </c>
      <c r="P111" s="4">
        <f t="shared" si="48"/>
        <v>0</v>
      </c>
      <c r="Q111" s="4" t="str">
        <f t="shared" si="37"/>
        <v>N</v>
      </c>
    </row>
    <row r="112" spans="2:17" x14ac:dyDescent="0.3">
      <c r="B112" s="4">
        <v>109</v>
      </c>
      <c r="C112" s="4">
        <f t="shared" si="39"/>
        <v>148</v>
      </c>
      <c r="D112" s="8">
        <f t="shared" si="38"/>
        <v>0</v>
      </c>
      <c r="E112" s="8">
        <f t="shared" si="44"/>
        <v>0</v>
      </c>
      <c r="F112" s="8">
        <f t="shared" si="45"/>
        <v>0</v>
      </c>
      <c r="G112" s="8">
        <f t="shared" si="46"/>
        <v>0</v>
      </c>
      <c r="H112" s="8">
        <f t="shared" si="47"/>
        <v>0</v>
      </c>
      <c r="I112" s="8">
        <f t="shared" si="40"/>
        <v>0</v>
      </c>
      <c r="J112" s="8">
        <f t="shared" si="41"/>
        <v>0</v>
      </c>
      <c r="K112" s="8">
        <f t="shared" si="34"/>
        <v>0</v>
      </c>
      <c r="L112" s="8">
        <f t="shared" si="42"/>
        <v>0</v>
      </c>
      <c r="M112" s="8">
        <f t="shared" si="35"/>
        <v>0</v>
      </c>
      <c r="O112" s="4">
        <f t="shared" si="43"/>
        <v>0</v>
      </c>
      <c r="P112" s="4">
        <f t="shared" si="48"/>
        <v>0</v>
      </c>
      <c r="Q112" s="4" t="str">
        <f t="shared" si="37"/>
        <v>N</v>
      </c>
    </row>
    <row r="113" spans="2:17" x14ac:dyDescent="0.3">
      <c r="B113" s="4">
        <v>110</v>
      </c>
      <c r="C113" s="4">
        <f t="shared" si="39"/>
        <v>149</v>
      </c>
      <c r="D113" s="8">
        <f t="shared" si="38"/>
        <v>0</v>
      </c>
      <c r="E113" s="8">
        <f t="shared" si="44"/>
        <v>0</v>
      </c>
      <c r="F113" s="8">
        <f t="shared" si="45"/>
        <v>0</v>
      </c>
      <c r="G113" s="8">
        <f t="shared" si="46"/>
        <v>0</v>
      </c>
      <c r="H113" s="8">
        <f t="shared" si="47"/>
        <v>0</v>
      </c>
      <c r="I113" s="8">
        <f t="shared" si="40"/>
        <v>0</v>
      </c>
      <c r="J113" s="8">
        <f t="shared" si="41"/>
        <v>0</v>
      </c>
      <c r="K113" s="8">
        <f t="shared" si="34"/>
        <v>0</v>
      </c>
      <c r="L113" s="8">
        <f t="shared" si="42"/>
        <v>0</v>
      </c>
      <c r="M113" s="8">
        <f t="shared" si="35"/>
        <v>0</v>
      </c>
      <c r="O113" s="4">
        <f t="shared" si="43"/>
        <v>0</v>
      </c>
      <c r="P113" s="4">
        <f t="shared" si="48"/>
        <v>0</v>
      </c>
      <c r="Q113" s="4" t="str">
        <f t="shared" si="37"/>
        <v>N</v>
      </c>
    </row>
    <row r="114" spans="2:17" x14ac:dyDescent="0.3">
      <c r="B114" s="4">
        <v>111</v>
      </c>
      <c r="C114" s="4">
        <f t="shared" ref="C114" si="49">C113+1</f>
        <v>150</v>
      </c>
      <c r="D114" s="8">
        <f t="shared" si="38"/>
        <v>0</v>
      </c>
      <c r="E114" s="8">
        <f t="shared" si="44"/>
        <v>0</v>
      </c>
      <c r="F114" s="8">
        <f t="shared" si="45"/>
        <v>0</v>
      </c>
      <c r="G114" s="8">
        <f t="shared" si="46"/>
        <v>0</v>
      </c>
      <c r="H114" s="8">
        <f t="shared" si="47"/>
        <v>0</v>
      </c>
      <c r="I114" s="8">
        <f t="shared" si="40"/>
        <v>0</v>
      </c>
      <c r="J114" s="8">
        <f t="shared" si="41"/>
        <v>0</v>
      </c>
      <c r="K114" s="8">
        <f t="shared" si="34"/>
        <v>0</v>
      </c>
      <c r="L114" s="8">
        <f t="shared" si="42"/>
        <v>0</v>
      </c>
      <c r="M114" s="8">
        <f t="shared" si="35"/>
        <v>0</v>
      </c>
      <c r="O114" s="4">
        <f t="shared" si="43"/>
        <v>0</v>
      </c>
      <c r="P114" s="4">
        <f t="shared" si="48"/>
        <v>0</v>
      </c>
      <c r="Q114" s="4" t="str">
        <f t="shared" si="37"/>
        <v>N</v>
      </c>
    </row>
  </sheetData>
  <mergeCells count="1">
    <mergeCell ref="O2:Q2"/>
  </mergeCells>
  <conditionalFormatting sqref="Q4:Q114">
    <cfRule type="cellIs" dxfId="0" priority="1" operator="equal">
      <formula>"Y"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T114"/>
  <sheetViews>
    <sheetView workbookViewId="0">
      <pane ySplit="3" topLeftCell="A4" activePane="bottomLeft" state="frozen"/>
      <selection pane="bottomLeft" activeCell="P1" sqref="P1:T1048576"/>
    </sheetView>
  </sheetViews>
  <sheetFormatPr defaultColWidth="11.19921875" defaultRowHeight="15.6" x14ac:dyDescent="0.3"/>
  <cols>
    <col min="2" max="3" width="10.796875" style="4"/>
    <col min="4" max="4" width="12.09765625" style="8" bestFit="1" customWidth="1"/>
    <col min="5" max="5" width="10.8984375" style="8" bestFit="1" customWidth="1"/>
    <col min="6" max="6" width="19.19921875" style="8" customWidth="1"/>
    <col min="7" max="7" width="15.5" style="8" customWidth="1"/>
    <col min="8" max="8" width="12.69921875" style="8" customWidth="1"/>
    <col min="9" max="9" width="10.296875" style="4" customWidth="1"/>
    <col min="10" max="10" width="11.19921875" style="4" customWidth="1"/>
    <col min="11" max="11" width="15.796875" style="4" customWidth="1"/>
    <col min="12" max="12" width="11" style="4" customWidth="1"/>
    <col min="13" max="15" width="12.3984375" style="8" customWidth="1"/>
    <col min="16" max="16" width="11.09765625" style="8" bestFit="1" customWidth="1"/>
    <col min="17" max="17" width="16.19921875" style="8" customWidth="1"/>
    <col min="18" max="18" width="12.09765625" style="8" bestFit="1" customWidth="1"/>
    <col min="19" max="19" width="18" style="8" customWidth="1"/>
    <col min="20" max="20" width="12.09765625" style="8" bestFit="1" customWidth="1"/>
  </cols>
  <sheetData>
    <row r="3" spans="2:20" x14ac:dyDescent="0.3">
      <c r="B3" s="4" t="s">
        <v>0</v>
      </c>
      <c r="C3" s="4" t="s">
        <v>1</v>
      </c>
      <c r="D3" s="8" t="s">
        <v>7</v>
      </c>
      <c r="E3" s="8" t="s">
        <v>2</v>
      </c>
      <c r="F3" s="8" t="s">
        <v>3</v>
      </c>
      <c r="G3" s="8" t="s">
        <v>4</v>
      </c>
      <c r="H3" s="8" t="s">
        <v>52</v>
      </c>
      <c r="I3" s="4" t="s">
        <v>47</v>
      </c>
      <c r="J3" s="4" t="s">
        <v>49</v>
      </c>
      <c r="K3" s="4" t="s">
        <v>53</v>
      </c>
      <c r="L3" s="4" t="s">
        <v>51</v>
      </c>
      <c r="M3" s="8" t="s">
        <v>48</v>
      </c>
      <c r="N3" s="8" t="s">
        <v>50</v>
      </c>
      <c r="O3" s="8" t="s">
        <v>38</v>
      </c>
      <c r="P3" s="8" t="s">
        <v>5</v>
      </c>
      <c r="Q3" s="8" t="s">
        <v>6</v>
      </c>
      <c r="R3" s="8" t="s">
        <v>8</v>
      </c>
      <c r="S3" s="8" t="s">
        <v>27</v>
      </c>
      <c r="T3" s="8" t="s">
        <v>9</v>
      </c>
    </row>
    <row r="4" spans="2:20" x14ac:dyDescent="0.3">
      <c r="B4" s="4">
        <v>1</v>
      </c>
      <c r="C4" s="4">
        <f>age</f>
        <v>40</v>
      </c>
      <c r="D4" s="8">
        <v>0</v>
      </c>
      <c r="E4" s="8">
        <f>VLOOKUP(B4,premiums,3)</f>
        <v>2500</v>
      </c>
      <c r="F4" s="8">
        <f>ROUND(pctpremexp*E4,2)</f>
        <v>75</v>
      </c>
      <c r="G4" s="8">
        <f>firstyrexp</f>
        <v>150</v>
      </c>
      <c r="H4" s="8">
        <f>D4+E4-F4-G4</f>
        <v>2275</v>
      </c>
      <c r="I4" s="4">
        <f t="shared" ref="I4:I35" si="0">1+VLOOKUP(B4,creditedrates,3)</f>
        <v>1.03</v>
      </c>
      <c r="J4" s="4">
        <f t="shared" ref="J4:J35" si="1">1/(1+iq)</f>
        <v>0.970873786407767</v>
      </c>
      <c r="K4" s="4">
        <f t="shared" ref="K4:K35" si="2">VLOOKUP(C4,COIs,COIcolumn)</f>
        <v>0.21099999999999999</v>
      </c>
      <c r="L4" s="4">
        <f t="shared" ref="L4:L35" si="3">VLOOKUP(C4,corridorfactors,2)-1</f>
        <v>1.5</v>
      </c>
      <c r="M4" s="8">
        <f t="shared" ref="M4:M35" si="4">(face-H4*I4)/(1-(K4/1000)*I4*J4)</f>
        <v>497761.77773510211</v>
      </c>
      <c r="N4" s="8">
        <f>(L4*H4*I4)/((1+L4*(K4/1000)*I4*J4))</f>
        <v>3513.762894044035</v>
      </c>
      <c r="O4" s="8">
        <f>MAX(M4,N4)</f>
        <v>497761.77773510211</v>
      </c>
      <c r="P4" s="8">
        <f t="shared" ref="P4:P35" si="5">ROUND(VLOOKUP(C4,COIs,COIcolumn)*(O4/1000)/(1+iq),2)</f>
        <v>101.97</v>
      </c>
      <c r="Q4" s="8">
        <f t="shared" ref="Q4:Q35" si="6">ROUND(MAX((D4+E4-F4-G4-P4)*VLOOKUP(B4,creditedrates,3),0),2)</f>
        <v>65.19</v>
      </c>
      <c r="R4" s="8">
        <f t="shared" ref="R4:R35" si="7">MAX(D4+E4-F4-G4-P4+Q4,0)</f>
        <v>2238.2200000000003</v>
      </c>
      <c r="S4" s="8">
        <f t="shared" ref="S4:S35" si="8">ROUND(VLOOKUP(B4,surrchargepct,2)*R4,2)</f>
        <v>2238.2199999999998</v>
      </c>
      <c r="T4" s="8">
        <f>ROUND(MAX(R4-S4,0),2)</f>
        <v>0</v>
      </c>
    </row>
    <row r="5" spans="2:20" x14ac:dyDescent="0.3">
      <c r="B5" s="4">
        <v>2</v>
      </c>
      <c r="C5" s="4">
        <f>C4+1</f>
        <v>41</v>
      </c>
      <c r="D5" s="8">
        <f>R4</f>
        <v>2238.2200000000003</v>
      </c>
      <c r="E5" s="8">
        <f t="shared" ref="E5:E36" si="9">IF(R4&gt;0,VLOOKUP(B5,premiums,3),0)</f>
        <v>2500</v>
      </c>
      <c r="F5" s="8">
        <f t="shared" ref="F5:F68" si="10">pctpremexp*E5</f>
        <v>75</v>
      </c>
      <c r="G5" s="8">
        <f t="shared" ref="G5:G36" si="11">IF(R4&gt;0,renewalexp,0)</f>
        <v>50</v>
      </c>
      <c r="H5" s="8">
        <f t="shared" ref="H5:H68" si="12">D5+E5-F5-G5</f>
        <v>4613.22</v>
      </c>
      <c r="I5" s="4">
        <f t="shared" si="0"/>
        <v>1.032</v>
      </c>
      <c r="J5" s="4">
        <f t="shared" si="1"/>
        <v>0.970873786407767</v>
      </c>
      <c r="K5" s="4">
        <f t="shared" si="2"/>
        <v>0.22600000000000001</v>
      </c>
      <c r="L5" s="4">
        <f t="shared" si="3"/>
        <v>1.4300000000000002</v>
      </c>
      <c r="M5" s="8">
        <f t="shared" si="4"/>
        <v>495351.32373663859</v>
      </c>
      <c r="N5" s="8">
        <f t="shared" ref="N5:N68" si="13">(L5*H5*I5)/((1+L5*(K5/1000)*I5*J5))</f>
        <v>6805.8017773097299</v>
      </c>
      <c r="O5" s="8">
        <f t="shared" ref="O5:O68" si="14">MAX(M5,N5)</f>
        <v>495351.32373663859</v>
      </c>
      <c r="P5" s="8">
        <f t="shared" si="5"/>
        <v>108.69</v>
      </c>
      <c r="Q5" s="8">
        <f t="shared" si="6"/>
        <v>144.13999999999999</v>
      </c>
      <c r="R5" s="8">
        <f t="shared" si="7"/>
        <v>4648.670000000001</v>
      </c>
      <c r="S5" s="8">
        <f t="shared" si="8"/>
        <v>4183.8</v>
      </c>
      <c r="T5" s="8">
        <f t="shared" ref="T5:T68" si="15">ROUND(MAX(R5-S5,0),2)</f>
        <v>464.87</v>
      </c>
    </row>
    <row r="6" spans="2:20" x14ac:dyDescent="0.3">
      <c r="B6" s="4">
        <v>3</v>
      </c>
      <c r="C6" s="4">
        <f t="shared" ref="C6:C69" si="16">C5+1</f>
        <v>42</v>
      </c>
      <c r="D6" s="8">
        <f t="shared" ref="D6:D69" si="17">R5</f>
        <v>4648.670000000001</v>
      </c>
      <c r="E6" s="8">
        <f t="shared" si="9"/>
        <v>2500</v>
      </c>
      <c r="F6" s="8">
        <f t="shared" si="10"/>
        <v>75</v>
      </c>
      <c r="G6" s="8">
        <f t="shared" si="11"/>
        <v>50</v>
      </c>
      <c r="H6" s="8">
        <f t="shared" si="12"/>
        <v>7023.670000000001</v>
      </c>
      <c r="I6" s="4">
        <f t="shared" si="0"/>
        <v>1.04</v>
      </c>
      <c r="J6" s="4">
        <f t="shared" si="1"/>
        <v>0.970873786407767</v>
      </c>
      <c r="K6" s="4">
        <f t="shared" si="2"/>
        <v>0.24299999999999999</v>
      </c>
      <c r="L6" s="4">
        <f t="shared" si="3"/>
        <v>1.3600000000000003</v>
      </c>
      <c r="M6" s="8">
        <f t="shared" si="4"/>
        <v>492816.30022465315</v>
      </c>
      <c r="N6" s="8">
        <f t="shared" si="13"/>
        <v>9930.9649987521407</v>
      </c>
      <c r="O6" s="8">
        <f t="shared" si="14"/>
        <v>492816.30022465315</v>
      </c>
      <c r="P6" s="8">
        <f t="shared" si="5"/>
        <v>116.27</v>
      </c>
      <c r="Q6" s="8">
        <f t="shared" si="6"/>
        <v>276.3</v>
      </c>
      <c r="R6" s="8">
        <f t="shared" si="7"/>
        <v>7183.7000000000007</v>
      </c>
      <c r="S6" s="8">
        <f t="shared" si="8"/>
        <v>5746.96</v>
      </c>
      <c r="T6" s="8">
        <f t="shared" si="15"/>
        <v>1436.74</v>
      </c>
    </row>
    <row r="7" spans="2:20" x14ac:dyDescent="0.3">
      <c r="B7" s="4">
        <v>4</v>
      </c>
      <c r="C7" s="4">
        <f t="shared" si="16"/>
        <v>43</v>
      </c>
      <c r="D7" s="8">
        <f t="shared" si="17"/>
        <v>7183.7000000000007</v>
      </c>
      <c r="E7" s="8">
        <f t="shared" si="9"/>
        <v>2500</v>
      </c>
      <c r="F7" s="8">
        <f t="shared" si="10"/>
        <v>75</v>
      </c>
      <c r="G7" s="8">
        <f t="shared" si="11"/>
        <v>50</v>
      </c>
      <c r="H7" s="8">
        <f t="shared" si="12"/>
        <v>9558.7000000000007</v>
      </c>
      <c r="I7" s="4">
        <f t="shared" si="0"/>
        <v>1.0369999999999999</v>
      </c>
      <c r="J7" s="4">
        <f t="shared" si="1"/>
        <v>0.970873786407767</v>
      </c>
      <c r="K7" s="4">
        <f t="shared" si="2"/>
        <v>0.26200000000000001</v>
      </c>
      <c r="L7" s="4">
        <f t="shared" si="3"/>
        <v>1.29</v>
      </c>
      <c r="M7" s="8">
        <f t="shared" si="4"/>
        <v>490216.9378094186</v>
      </c>
      <c r="N7" s="8">
        <f t="shared" si="13"/>
        <v>12782.610123395558</v>
      </c>
      <c r="O7" s="8">
        <f t="shared" si="14"/>
        <v>490216.9378094186</v>
      </c>
      <c r="P7" s="8">
        <f t="shared" si="5"/>
        <v>124.7</v>
      </c>
      <c r="Q7" s="8">
        <f t="shared" si="6"/>
        <v>349.06</v>
      </c>
      <c r="R7" s="8">
        <f t="shared" si="7"/>
        <v>9783.06</v>
      </c>
      <c r="S7" s="8">
        <f t="shared" si="8"/>
        <v>6848.14</v>
      </c>
      <c r="T7" s="8">
        <f t="shared" si="15"/>
        <v>2934.92</v>
      </c>
    </row>
    <row r="8" spans="2:20" x14ac:dyDescent="0.3">
      <c r="B8" s="4">
        <v>5</v>
      </c>
      <c r="C8" s="4">
        <f t="shared" si="16"/>
        <v>44</v>
      </c>
      <c r="D8" s="8">
        <f t="shared" si="17"/>
        <v>9783.06</v>
      </c>
      <c r="E8" s="8">
        <f t="shared" si="9"/>
        <v>2500</v>
      </c>
      <c r="F8" s="8">
        <f t="shared" si="10"/>
        <v>75</v>
      </c>
      <c r="G8" s="8">
        <f t="shared" si="11"/>
        <v>50</v>
      </c>
      <c r="H8" s="8">
        <f t="shared" si="12"/>
        <v>12158.06</v>
      </c>
      <c r="I8" s="4">
        <f t="shared" si="0"/>
        <v>1.034</v>
      </c>
      <c r="J8" s="4">
        <f t="shared" si="1"/>
        <v>0.970873786407767</v>
      </c>
      <c r="K8" s="4">
        <f t="shared" si="2"/>
        <v>0.28399999999999997</v>
      </c>
      <c r="L8" s="4">
        <f t="shared" si="3"/>
        <v>1.2199999999999998</v>
      </c>
      <c r="M8" s="8">
        <f t="shared" si="4"/>
        <v>487567.57289513212</v>
      </c>
      <c r="N8" s="8">
        <f t="shared" si="13"/>
        <v>15331.816731160883</v>
      </c>
      <c r="O8" s="8">
        <f t="shared" si="14"/>
        <v>487567.57289513212</v>
      </c>
      <c r="P8" s="8">
        <f t="shared" si="5"/>
        <v>134.44</v>
      </c>
      <c r="Q8" s="8">
        <f t="shared" si="6"/>
        <v>408.8</v>
      </c>
      <c r="R8" s="8">
        <f t="shared" si="7"/>
        <v>12432.419999999998</v>
      </c>
      <c r="S8" s="8">
        <f t="shared" si="8"/>
        <v>7459.45</v>
      </c>
      <c r="T8" s="8">
        <f t="shared" si="15"/>
        <v>4972.97</v>
      </c>
    </row>
    <row r="9" spans="2:20" x14ac:dyDescent="0.3">
      <c r="B9" s="4">
        <v>6</v>
      </c>
      <c r="C9" s="4">
        <f t="shared" si="16"/>
        <v>45</v>
      </c>
      <c r="D9" s="8">
        <f t="shared" si="17"/>
        <v>12432.419999999998</v>
      </c>
      <c r="E9" s="8">
        <f t="shared" si="9"/>
        <v>2500</v>
      </c>
      <c r="F9" s="8">
        <f t="shared" si="10"/>
        <v>75</v>
      </c>
      <c r="G9" s="8">
        <f t="shared" si="11"/>
        <v>50</v>
      </c>
      <c r="H9" s="8">
        <f t="shared" si="12"/>
        <v>14807.419999999998</v>
      </c>
      <c r="I9" s="4">
        <f t="shared" si="0"/>
        <v>1.0309999999999999</v>
      </c>
      <c r="J9" s="4">
        <f t="shared" si="1"/>
        <v>0.970873786407767</v>
      </c>
      <c r="K9" s="4">
        <f t="shared" si="2"/>
        <v>0.308</v>
      </c>
      <c r="L9" s="4">
        <f t="shared" si="3"/>
        <v>1.1499999999999999</v>
      </c>
      <c r="M9" s="8">
        <f t="shared" si="4"/>
        <v>484883.0389501481</v>
      </c>
      <c r="N9" s="8">
        <f t="shared" si="13"/>
        <v>17550.195208634628</v>
      </c>
      <c r="O9" s="8">
        <f t="shared" si="14"/>
        <v>484883.0389501481</v>
      </c>
      <c r="P9" s="8">
        <f t="shared" si="5"/>
        <v>144.99</v>
      </c>
      <c r="Q9" s="8">
        <f t="shared" si="6"/>
        <v>454.54</v>
      </c>
      <c r="R9" s="8">
        <f t="shared" si="7"/>
        <v>15116.97</v>
      </c>
      <c r="S9" s="8">
        <f t="shared" si="8"/>
        <v>7558.49</v>
      </c>
      <c r="T9" s="8">
        <f t="shared" si="15"/>
        <v>7558.48</v>
      </c>
    </row>
    <row r="10" spans="2:20" x14ac:dyDescent="0.3">
      <c r="B10" s="4">
        <v>7</v>
      </c>
      <c r="C10" s="4">
        <f t="shared" si="16"/>
        <v>46</v>
      </c>
      <c r="D10" s="8">
        <f t="shared" si="17"/>
        <v>15116.97</v>
      </c>
      <c r="E10" s="8">
        <f t="shared" si="9"/>
        <v>2500</v>
      </c>
      <c r="F10" s="8">
        <f t="shared" si="10"/>
        <v>75</v>
      </c>
      <c r="G10" s="8">
        <f t="shared" si="11"/>
        <v>50</v>
      </c>
      <c r="H10" s="8">
        <f t="shared" si="12"/>
        <v>17491.97</v>
      </c>
      <c r="I10" s="4">
        <f t="shared" si="0"/>
        <v>1.03</v>
      </c>
      <c r="J10" s="4">
        <f t="shared" si="1"/>
        <v>0.970873786407767</v>
      </c>
      <c r="K10" s="4">
        <f t="shared" si="2"/>
        <v>0.33600000000000002</v>
      </c>
      <c r="L10" s="4">
        <f t="shared" si="3"/>
        <v>1.0899999999999999</v>
      </c>
      <c r="M10" s="8">
        <f t="shared" si="4"/>
        <v>482145.271711295</v>
      </c>
      <c r="N10" s="8">
        <f t="shared" si="13"/>
        <v>19631.045045062696</v>
      </c>
      <c r="O10" s="8">
        <f t="shared" si="14"/>
        <v>482145.271711295</v>
      </c>
      <c r="P10" s="8">
        <f t="shared" si="5"/>
        <v>157.28</v>
      </c>
      <c r="Q10" s="8">
        <f t="shared" si="6"/>
        <v>520.04</v>
      </c>
      <c r="R10" s="8">
        <f t="shared" si="7"/>
        <v>17854.730000000003</v>
      </c>
      <c r="S10" s="8">
        <f t="shared" si="8"/>
        <v>7141.89</v>
      </c>
      <c r="T10" s="8">
        <f t="shared" si="15"/>
        <v>10712.84</v>
      </c>
    </row>
    <row r="11" spans="2:20" x14ac:dyDescent="0.3">
      <c r="B11" s="4">
        <v>8</v>
      </c>
      <c r="C11" s="4">
        <f t="shared" si="16"/>
        <v>47</v>
      </c>
      <c r="D11" s="8">
        <f t="shared" si="17"/>
        <v>17854.730000000003</v>
      </c>
      <c r="E11" s="8">
        <f t="shared" si="9"/>
        <v>2500</v>
      </c>
      <c r="F11" s="8">
        <f t="shared" si="10"/>
        <v>75</v>
      </c>
      <c r="G11" s="8">
        <f t="shared" si="11"/>
        <v>50</v>
      </c>
      <c r="H11" s="8">
        <f t="shared" si="12"/>
        <v>20229.730000000003</v>
      </c>
      <c r="I11" s="4">
        <f t="shared" si="0"/>
        <v>1.03</v>
      </c>
      <c r="J11" s="4">
        <f t="shared" si="1"/>
        <v>0.970873786407767</v>
      </c>
      <c r="K11" s="4">
        <f t="shared" si="2"/>
        <v>0.36599999999999999</v>
      </c>
      <c r="L11" s="4">
        <f t="shared" si="3"/>
        <v>1.0299999999999998</v>
      </c>
      <c r="M11" s="8">
        <f t="shared" si="4"/>
        <v>479338.81610669498</v>
      </c>
      <c r="N11" s="8">
        <f t="shared" si="13"/>
        <v>21453.632966444311</v>
      </c>
      <c r="O11" s="8">
        <f t="shared" si="14"/>
        <v>479338.81610669498</v>
      </c>
      <c r="P11" s="8">
        <f t="shared" si="5"/>
        <v>170.33</v>
      </c>
      <c r="Q11" s="8">
        <f t="shared" si="6"/>
        <v>601.78</v>
      </c>
      <c r="R11" s="8">
        <f t="shared" si="7"/>
        <v>20661.18</v>
      </c>
      <c r="S11" s="8">
        <f t="shared" si="8"/>
        <v>6198.35</v>
      </c>
      <c r="T11" s="8">
        <f t="shared" si="15"/>
        <v>14462.83</v>
      </c>
    </row>
    <row r="12" spans="2:20" x14ac:dyDescent="0.3">
      <c r="B12" s="4">
        <v>9</v>
      </c>
      <c r="C12" s="4">
        <f t="shared" si="16"/>
        <v>48</v>
      </c>
      <c r="D12" s="8">
        <f t="shared" si="17"/>
        <v>20661.18</v>
      </c>
      <c r="E12" s="8">
        <f t="shared" si="9"/>
        <v>2500</v>
      </c>
      <c r="F12" s="8">
        <f t="shared" si="10"/>
        <v>75</v>
      </c>
      <c r="G12" s="8">
        <f t="shared" si="11"/>
        <v>50</v>
      </c>
      <c r="H12" s="8">
        <f t="shared" si="12"/>
        <v>23036.18</v>
      </c>
      <c r="I12" s="4">
        <f t="shared" si="0"/>
        <v>1.03</v>
      </c>
      <c r="J12" s="4">
        <f t="shared" si="1"/>
        <v>0.970873786407767</v>
      </c>
      <c r="K12" s="4">
        <f t="shared" si="2"/>
        <v>0.40100000000000002</v>
      </c>
      <c r="L12" s="4">
        <f t="shared" si="3"/>
        <v>0.9700000000000002</v>
      </c>
      <c r="M12" s="8">
        <f t="shared" si="4"/>
        <v>476463.79658242955</v>
      </c>
      <c r="N12" s="8">
        <f t="shared" si="13"/>
        <v>23006.498600239473</v>
      </c>
      <c r="O12" s="8">
        <f t="shared" si="14"/>
        <v>476463.79658242955</v>
      </c>
      <c r="P12" s="8">
        <f t="shared" si="5"/>
        <v>185.5</v>
      </c>
      <c r="Q12" s="8">
        <f t="shared" si="6"/>
        <v>685.52</v>
      </c>
      <c r="R12" s="8">
        <f t="shared" si="7"/>
        <v>23536.2</v>
      </c>
      <c r="S12" s="8">
        <f t="shared" si="8"/>
        <v>4707.24</v>
      </c>
      <c r="T12" s="8">
        <f t="shared" si="15"/>
        <v>18828.96</v>
      </c>
    </row>
    <row r="13" spans="2:20" x14ac:dyDescent="0.3">
      <c r="B13" s="4">
        <v>10</v>
      </c>
      <c r="C13" s="4">
        <f t="shared" si="16"/>
        <v>49</v>
      </c>
      <c r="D13" s="8">
        <f t="shared" si="17"/>
        <v>23536.2</v>
      </c>
      <c r="E13" s="8">
        <f t="shared" si="9"/>
        <v>2500</v>
      </c>
      <c r="F13" s="8">
        <f t="shared" si="10"/>
        <v>75</v>
      </c>
      <c r="G13" s="8">
        <f t="shared" si="11"/>
        <v>50</v>
      </c>
      <c r="H13" s="8">
        <f t="shared" si="12"/>
        <v>25911.200000000001</v>
      </c>
      <c r="I13" s="4">
        <f t="shared" si="0"/>
        <v>1.03</v>
      </c>
      <c r="J13" s="4">
        <f t="shared" si="1"/>
        <v>0.970873786407767</v>
      </c>
      <c r="K13" s="4">
        <f t="shared" si="2"/>
        <v>0.44</v>
      </c>
      <c r="L13" s="4">
        <f t="shared" si="3"/>
        <v>0.91000000000000014</v>
      </c>
      <c r="M13" s="8">
        <f t="shared" si="4"/>
        <v>473519.81271759572</v>
      </c>
      <c r="N13" s="8">
        <f t="shared" si="13"/>
        <v>24276.847310336943</v>
      </c>
      <c r="O13" s="8">
        <f t="shared" si="14"/>
        <v>473519.81271759572</v>
      </c>
      <c r="P13" s="8">
        <f t="shared" si="5"/>
        <v>202.28</v>
      </c>
      <c r="Q13" s="8">
        <f t="shared" si="6"/>
        <v>771.27</v>
      </c>
      <c r="R13" s="8">
        <f t="shared" si="7"/>
        <v>26480.190000000002</v>
      </c>
      <c r="S13" s="8">
        <f t="shared" si="8"/>
        <v>2648.02</v>
      </c>
      <c r="T13" s="8">
        <f t="shared" si="15"/>
        <v>23832.17</v>
      </c>
    </row>
    <row r="14" spans="2:20" x14ac:dyDescent="0.3">
      <c r="B14" s="4">
        <v>11</v>
      </c>
      <c r="C14" s="4">
        <f t="shared" si="16"/>
        <v>50</v>
      </c>
      <c r="D14" s="8">
        <f t="shared" si="17"/>
        <v>26480.190000000002</v>
      </c>
      <c r="E14" s="8">
        <f t="shared" si="9"/>
        <v>2500</v>
      </c>
      <c r="F14" s="8">
        <f t="shared" si="10"/>
        <v>75</v>
      </c>
      <c r="G14" s="8">
        <f t="shared" si="11"/>
        <v>50</v>
      </c>
      <c r="H14" s="8">
        <f t="shared" si="12"/>
        <v>28855.190000000002</v>
      </c>
      <c r="I14" s="4">
        <f t="shared" si="0"/>
        <v>1.03</v>
      </c>
      <c r="J14" s="4">
        <f t="shared" si="1"/>
        <v>0.970873786407767</v>
      </c>
      <c r="K14" s="4">
        <f t="shared" si="2"/>
        <v>0.48299999999999998</v>
      </c>
      <c r="L14" s="4">
        <f t="shared" si="3"/>
        <v>0.85000000000000009</v>
      </c>
      <c r="M14" s="8">
        <f t="shared" si="4"/>
        <v>470506.40889549651</v>
      </c>
      <c r="N14" s="8">
        <f t="shared" si="13"/>
        <v>25252.351492094927</v>
      </c>
      <c r="O14" s="8">
        <f t="shared" si="14"/>
        <v>470506.40889549651</v>
      </c>
      <c r="P14" s="8">
        <f t="shared" si="5"/>
        <v>220.64</v>
      </c>
      <c r="Q14" s="8">
        <f t="shared" si="6"/>
        <v>859.04</v>
      </c>
      <c r="R14" s="8">
        <f t="shared" si="7"/>
        <v>29493.590000000004</v>
      </c>
      <c r="S14" s="8">
        <f t="shared" si="8"/>
        <v>0</v>
      </c>
      <c r="T14" s="8">
        <f t="shared" si="15"/>
        <v>29493.59</v>
      </c>
    </row>
    <row r="15" spans="2:20" x14ac:dyDescent="0.3">
      <c r="B15" s="4">
        <v>12</v>
      </c>
      <c r="C15" s="4">
        <f t="shared" si="16"/>
        <v>51</v>
      </c>
      <c r="D15" s="8">
        <f t="shared" si="17"/>
        <v>29493.590000000004</v>
      </c>
      <c r="E15" s="8">
        <f t="shared" si="9"/>
        <v>2500</v>
      </c>
      <c r="F15" s="8">
        <f t="shared" si="10"/>
        <v>75</v>
      </c>
      <c r="G15" s="8">
        <f t="shared" si="11"/>
        <v>50</v>
      </c>
      <c r="H15" s="8">
        <f t="shared" si="12"/>
        <v>31868.590000000004</v>
      </c>
      <c r="I15" s="4">
        <f t="shared" si="0"/>
        <v>1.03</v>
      </c>
      <c r="J15" s="4">
        <f t="shared" si="1"/>
        <v>0.970873786407767</v>
      </c>
      <c r="K15" s="4">
        <f t="shared" si="2"/>
        <v>0.53200000000000003</v>
      </c>
      <c r="L15" s="4">
        <f t="shared" si="3"/>
        <v>0.78</v>
      </c>
      <c r="M15" s="8">
        <f t="shared" si="4"/>
        <v>467424.02187964</v>
      </c>
      <c r="N15" s="8">
        <f t="shared" si="13"/>
        <v>25592.605298505332</v>
      </c>
      <c r="O15" s="8">
        <f t="shared" si="14"/>
        <v>467424.02187964</v>
      </c>
      <c r="P15" s="8">
        <f t="shared" si="5"/>
        <v>241.43</v>
      </c>
      <c r="Q15" s="8">
        <f t="shared" si="6"/>
        <v>948.81</v>
      </c>
      <c r="R15" s="8">
        <f t="shared" si="7"/>
        <v>32575.970000000005</v>
      </c>
      <c r="S15" s="8">
        <f t="shared" si="8"/>
        <v>0</v>
      </c>
      <c r="T15" s="8">
        <f t="shared" si="15"/>
        <v>32575.97</v>
      </c>
    </row>
    <row r="16" spans="2:20" x14ac:dyDescent="0.3">
      <c r="B16" s="4">
        <v>13</v>
      </c>
      <c r="C16" s="4">
        <f t="shared" si="16"/>
        <v>52</v>
      </c>
      <c r="D16" s="8">
        <f t="shared" si="17"/>
        <v>32575.970000000005</v>
      </c>
      <c r="E16" s="8">
        <f t="shared" si="9"/>
        <v>2500</v>
      </c>
      <c r="F16" s="8">
        <f t="shared" si="10"/>
        <v>75</v>
      </c>
      <c r="G16" s="8">
        <f t="shared" si="11"/>
        <v>50</v>
      </c>
      <c r="H16" s="8">
        <f t="shared" si="12"/>
        <v>34950.97</v>
      </c>
      <c r="I16" s="4">
        <f t="shared" si="0"/>
        <v>1.03</v>
      </c>
      <c r="J16" s="4">
        <f t="shared" si="1"/>
        <v>0.970873786407767</v>
      </c>
      <c r="K16" s="4">
        <f t="shared" si="2"/>
        <v>0.58699999999999997</v>
      </c>
      <c r="L16" s="4">
        <f t="shared" si="3"/>
        <v>0.71000000000000019</v>
      </c>
      <c r="M16" s="8">
        <f t="shared" si="4"/>
        <v>464273.02916812169</v>
      </c>
      <c r="N16" s="8">
        <f t="shared" si="13"/>
        <v>25548.996305809636</v>
      </c>
      <c r="O16" s="8">
        <f t="shared" si="14"/>
        <v>464273.02916812169</v>
      </c>
      <c r="P16" s="8">
        <f t="shared" si="5"/>
        <v>264.58999999999997</v>
      </c>
      <c r="Q16" s="8">
        <f t="shared" si="6"/>
        <v>1040.5899999999999</v>
      </c>
      <c r="R16" s="8">
        <f t="shared" si="7"/>
        <v>35726.97</v>
      </c>
      <c r="S16" s="8">
        <f t="shared" si="8"/>
        <v>0</v>
      </c>
      <c r="T16" s="8">
        <f t="shared" si="15"/>
        <v>35726.97</v>
      </c>
    </row>
    <row r="17" spans="2:20" x14ac:dyDescent="0.3">
      <c r="B17" s="4">
        <v>14</v>
      </c>
      <c r="C17" s="4">
        <f t="shared" si="16"/>
        <v>53</v>
      </c>
      <c r="D17" s="8">
        <f t="shared" si="17"/>
        <v>35726.97</v>
      </c>
      <c r="E17" s="8">
        <f t="shared" si="9"/>
        <v>2500</v>
      </c>
      <c r="F17" s="8">
        <f t="shared" si="10"/>
        <v>75</v>
      </c>
      <c r="G17" s="8">
        <f t="shared" si="11"/>
        <v>50</v>
      </c>
      <c r="H17" s="8">
        <f t="shared" si="12"/>
        <v>38101.97</v>
      </c>
      <c r="I17" s="4">
        <f t="shared" si="0"/>
        <v>1.03</v>
      </c>
      <c r="J17" s="4">
        <f t="shared" si="1"/>
        <v>0.970873786407767</v>
      </c>
      <c r="K17" s="4">
        <f t="shared" si="2"/>
        <v>0.64900000000000002</v>
      </c>
      <c r="L17" s="4">
        <f t="shared" si="3"/>
        <v>0.6399999999999999</v>
      </c>
      <c r="M17" s="8">
        <f t="shared" si="4"/>
        <v>461054.19507260213</v>
      </c>
      <c r="N17" s="8">
        <f t="shared" si="13"/>
        <v>25106.390433669465</v>
      </c>
      <c r="O17" s="8">
        <f t="shared" si="14"/>
        <v>461054.19507260213</v>
      </c>
      <c r="P17" s="8">
        <f t="shared" si="5"/>
        <v>290.51</v>
      </c>
      <c r="Q17" s="8">
        <f t="shared" si="6"/>
        <v>1134.3399999999999</v>
      </c>
      <c r="R17" s="8">
        <f t="shared" si="7"/>
        <v>38945.799999999996</v>
      </c>
      <c r="S17" s="8">
        <f t="shared" si="8"/>
        <v>0</v>
      </c>
      <c r="T17" s="8">
        <f t="shared" si="15"/>
        <v>38945.800000000003</v>
      </c>
    </row>
    <row r="18" spans="2:20" x14ac:dyDescent="0.3">
      <c r="B18" s="4">
        <v>15</v>
      </c>
      <c r="C18" s="4">
        <f t="shared" si="16"/>
        <v>54</v>
      </c>
      <c r="D18" s="8">
        <f t="shared" si="17"/>
        <v>38945.799999999996</v>
      </c>
      <c r="E18" s="8">
        <f t="shared" si="9"/>
        <v>2500</v>
      </c>
      <c r="F18" s="8">
        <f t="shared" si="10"/>
        <v>75</v>
      </c>
      <c r="G18" s="8">
        <f t="shared" si="11"/>
        <v>50</v>
      </c>
      <c r="H18" s="8">
        <f t="shared" si="12"/>
        <v>41320.799999999996</v>
      </c>
      <c r="I18" s="4">
        <f t="shared" si="0"/>
        <v>1.03</v>
      </c>
      <c r="J18" s="4">
        <f t="shared" si="1"/>
        <v>0.970873786407767</v>
      </c>
      <c r="K18" s="4">
        <f t="shared" si="2"/>
        <v>0.71899999999999997</v>
      </c>
      <c r="L18" s="4">
        <f t="shared" si="3"/>
        <v>0.56999999999999984</v>
      </c>
      <c r="M18" s="8">
        <f t="shared" si="4"/>
        <v>457768.71170371497</v>
      </c>
      <c r="N18" s="8">
        <f t="shared" si="13"/>
        <v>24249.50350597814</v>
      </c>
      <c r="O18" s="8">
        <f t="shared" si="14"/>
        <v>457768.71170371497</v>
      </c>
      <c r="P18" s="8">
        <f t="shared" si="5"/>
        <v>319.55</v>
      </c>
      <c r="Q18" s="8">
        <f t="shared" si="6"/>
        <v>1230.04</v>
      </c>
      <c r="R18" s="8">
        <f t="shared" si="7"/>
        <v>42231.289999999994</v>
      </c>
      <c r="S18" s="8">
        <f t="shared" si="8"/>
        <v>0</v>
      </c>
      <c r="T18" s="8">
        <f t="shared" si="15"/>
        <v>42231.29</v>
      </c>
    </row>
    <row r="19" spans="2:20" x14ac:dyDescent="0.3">
      <c r="B19" s="4">
        <v>16</v>
      </c>
      <c r="C19" s="4">
        <f t="shared" si="16"/>
        <v>55</v>
      </c>
      <c r="D19" s="8">
        <f t="shared" si="17"/>
        <v>42231.289999999994</v>
      </c>
      <c r="E19" s="8">
        <f t="shared" si="9"/>
        <v>2500</v>
      </c>
      <c r="F19" s="8">
        <f t="shared" si="10"/>
        <v>75</v>
      </c>
      <c r="G19" s="8">
        <f t="shared" si="11"/>
        <v>50</v>
      </c>
      <c r="H19" s="8">
        <f t="shared" si="12"/>
        <v>44606.289999999994</v>
      </c>
      <c r="I19" s="4">
        <f t="shared" si="0"/>
        <v>1.03</v>
      </c>
      <c r="J19" s="4">
        <f t="shared" si="1"/>
        <v>0.970873786407767</v>
      </c>
      <c r="K19" s="4">
        <f t="shared" si="2"/>
        <v>0.79700000000000004</v>
      </c>
      <c r="L19" s="4">
        <f t="shared" si="3"/>
        <v>0.5</v>
      </c>
      <c r="M19" s="8">
        <f t="shared" si="4"/>
        <v>454417.69220068399</v>
      </c>
      <c r="N19" s="8">
        <f t="shared" si="13"/>
        <v>22963.088559209151</v>
      </c>
      <c r="O19" s="8">
        <f t="shared" si="14"/>
        <v>454417.69220068399</v>
      </c>
      <c r="P19" s="8">
        <f t="shared" si="5"/>
        <v>351.62</v>
      </c>
      <c r="Q19" s="8">
        <f t="shared" si="6"/>
        <v>1327.64</v>
      </c>
      <c r="R19" s="8">
        <f t="shared" si="7"/>
        <v>45582.30999999999</v>
      </c>
      <c r="S19" s="8">
        <f t="shared" si="8"/>
        <v>0</v>
      </c>
      <c r="T19" s="8">
        <f t="shared" si="15"/>
        <v>45582.31</v>
      </c>
    </row>
    <row r="20" spans="2:20" x14ac:dyDescent="0.3">
      <c r="B20" s="4">
        <v>17</v>
      </c>
      <c r="C20" s="4">
        <f t="shared" si="16"/>
        <v>56</v>
      </c>
      <c r="D20" s="8">
        <f t="shared" si="17"/>
        <v>45582.30999999999</v>
      </c>
      <c r="E20" s="8">
        <f t="shared" si="9"/>
        <v>2500</v>
      </c>
      <c r="F20" s="8">
        <f t="shared" si="10"/>
        <v>75</v>
      </c>
      <c r="G20" s="8">
        <f t="shared" si="11"/>
        <v>50</v>
      </c>
      <c r="H20" s="8">
        <f t="shared" si="12"/>
        <v>47957.30999999999</v>
      </c>
      <c r="I20" s="4">
        <f t="shared" si="0"/>
        <v>1.03</v>
      </c>
      <c r="J20" s="4">
        <f t="shared" si="1"/>
        <v>0.970873786407767</v>
      </c>
      <c r="K20" s="4">
        <f t="shared" si="2"/>
        <v>0.88500000000000001</v>
      </c>
      <c r="L20" s="4">
        <f t="shared" si="3"/>
        <v>0.45999999999999996</v>
      </c>
      <c r="M20" s="8">
        <f t="shared" si="4"/>
        <v>451003.10845097911</v>
      </c>
      <c r="N20" s="8">
        <f t="shared" si="13"/>
        <v>22712.927045399807</v>
      </c>
      <c r="O20" s="8">
        <f t="shared" si="14"/>
        <v>451003.10845097911</v>
      </c>
      <c r="P20" s="8">
        <f t="shared" si="5"/>
        <v>387.51</v>
      </c>
      <c r="Q20" s="8">
        <f t="shared" si="6"/>
        <v>1427.09</v>
      </c>
      <c r="R20" s="8">
        <f t="shared" si="7"/>
        <v>48996.889999999985</v>
      </c>
      <c r="S20" s="8">
        <f t="shared" si="8"/>
        <v>0</v>
      </c>
      <c r="T20" s="8">
        <f t="shared" si="15"/>
        <v>48996.89</v>
      </c>
    </row>
    <row r="21" spans="2:20" x14ac:dyDescent="0.3">
      <c r="B21" s="4">
        <v>18</v>
      </c>
      <c r="C21" s="4">
        <f t="shared" si="16"/>
        <v>57</v>
      </c>
      <c r="D21" s="8">
        <f t="shared" si="17"/>
        <v>48996.889999999985</v>
      </c>
      <c r="E21" s="8">
        <f t="shared" si="9"/>
        <v>2500</v>
      </c>
      <c r="F21" s="8">
        <f t="shared" si="10"/>
        <v>75</v>
      </c>
      <c r="G21" s="8">
        <f t="shared" si="11"/>
        <v>50</v>
      </c>
      <c r="H21" s="8">
        <f t="shared" si="12"/>
        <v>51371.889999999985</v>
      </c>
      <c r="I21" s="4">
        <f t="shared" si="0"/>
        <v>1.03</v>
      </c>
      <c r="J21" s="4">
        <f t="shared" si="1"/>
        <v>0.970873786407767</v>
      </c>
      <c r="K21" s="4">
        <f t="shared" si="2"/>
        <v>0.98399999999999999</v>
      </c>
      <c r="L21" s="4">
        <f t="shared" si="3"/>
        <v>0.41999999999999993</v>
      </c>
      <c r="M21" s="8">
        <f t="shared" si="4"/>
        <v>447527.32018306013</v>
      </c>
      <c r="N21" s="8">
        <f t="shared" si="13"/>
        <v>22214.298888555324</v>
      </c>
      <c r="O21" s="8">
        <f t="shared" si="14"/>
        <v>447527.32018306013</v>
      </c>
      <c r="P21" s="8">
        <f t="shared" si="5"/>
        <v>427.54</v>
      </c>
      <c r="Q21" s="8">
        <f t="shared" si="6"/>
        <v>1528.33</v>
      </c>
      <c r="R21" s="8">
        <f t="shared" si="7"/>
        <v>52472.679999999986</v>
      </c>
      <c r="S21" s="8">
        <f t="shared" si="8"/>
        <v>0</v>
      </c>
      <c r="T21" s="8">
        <f t="shared" si="15"/>
        <v>52472.68</v>
      </c>
    </row>
    <row r="22" spans="2:20" x14ac:dyDescent="0.3">
      <c r="B22" s="4">
        <v>19</v>
      </c>
      <c r="C22" s="4">
        <f t="shared" si="16"/>
        <v>58</v>
      </c>
      <c r="D22" s="8">
        <f t="shared" si="17"/>
        <v>52472.679999999986</v>
      </c>
      <c r="E22" s="8">
        <f t="shared" si="9"/>
        <v>2500</v>
      </c>
      <c r="F22" s="8">
        <f t="shared" si="10"/>
        <v>75</v>
      </c>
      <c r="G22" s="8">
        <f t="shared" si="11"/>
        <v>50</v>
      </c>
      <c r="H22" s="8">
        <f t="shared" si="12"/>
        <v>54847.679999999986</v>
      </c>
      <c r="I22" s="4">
        <f t="shared" si="0"/>
        <v>1.03</v>
      </c>
      <c r="J22" s="4">
        <f t="shared" si="1"/>
        <v>0.970873786407767</v>
      </c>
      <c r="K22" s="4">
        <f t="shared" si="2"/>
        <v>1.095</v>
      </c>
      <c r="L22" s="4">
        <f t="shared" si="3"/>
        <v>0.38000000000000012</v>
      </c>
      <c r="M22" s="8">
        <f t="shared" si="4"/>
        <v>443993.06200289313</v>
      </c>
      <c r="N22" s="8">
        <f t="shared" si="13"/>
        <v>21458.453089669387</v>
      </c>
      <c r="O22" s="8">
        <f t="shared" si="14"/>
        <v>443993.06200289313</v>
      </c>
      <c r="P22" s="8">
        <f t="shared" si="5"/>
        <v>472.01</v>
      </c>
      <c r="Q22" s="8">
        <f t="shared" si="6"/>
        <v>1631.27</v>
      </c>
      <c r="R22" s="8">
        <f t="shared" si="7"/>
        <v>56006.939999999981</v>
      </c>
      <c r="S22" s="8">
        <f t="shared" si="8"/>
        <v>0</v>
      </c>
      <c r="T22" s="8">
        <f t="shared" si="15"/>
        <v>56006.94</v>
      </c>
    </row>
    <row r="23" spans="2:20" x14ac:dyDescent="0.3">
      <c r="B23" s="4">
        <v>20</v>
      </c>
      <c r="C23" s="4">
        <f t="shared" si="16"/>
        <v>59</v>
      </c>
      <c r="D23" s="8">
        <f t="shared" si="17"/>
        <v>56006.939999999981</v>
      </c>
      <c r="E23" s="8">
        <f t="shared" si="9"/>
        <v>2500</v>
      </c>
      <c r="F23" s="8">
        <f t="shared" si="10"/>
        <v>75</v>
      </c>
      <c r="G23" s="8">
        <f t="shared" si="11"/>
        <v>50</v>
      </c>
      <c r="H23" s="8">
        <f t="shared" si="12"/>
        <v>58381.939999999981</v>
      </c>
      <c r="I23" s="4">
        <f t="shared" si="0"/>
        <v>1.03</v>
      </c>
      <c r="J23" s="4">
        <f t="shared" si="1"/>
        <v>0.970873786407767</v>
      </c>
      <c r="K23" s="4">
        <f t="shared" si="2"/>
        <v>1.2190000000000001</v>
      </c>
      <c r="L23" s="4">
        <f t="shared" si="3"/>
        <v>0.34000000000000008</v>
      </c>
      <c r="M23" s="8">
        <f t="shared" si="4"/>
        <v>440403.45360995055</v>
      </c>
      <c r="N23" s="8">
        <f t="shared" si="13"/>
        <v>20436.885116594574</v>
      </c>
      <c r="O23" s="8">
        <f t="shared" si="14"/>
        <v>440403.45360995055</v>
      </c>
      <c r="P23" s="8">
        <f t="shared" si="5"/>
        <v>521.22</v>
      </c>
      <c r="Q23" s="8">
        <f t="shared" si="6"/>
        <v>1735.82</v>
      </c>
      <c r="R23" s="8">
        <f t="shared" si="7"/>
        <v>59596.539999999979</v>
      </c>
      <c r="S23" s="8">
        <f t="shared" si="8"/>
        <v>0</v>
      </c>
      <c r="T23" s="8">
        <f t="shared" si="15"/>
        <v>59596.54</v>
      </c>
    </row>
    <row r="24" spans="2:20" x14ac:dyDescent="0.3">
      <c r="B24" s="4">
        <v>21</v>
      </c>
      <c r="C24" s="4">
        <f t="shared" si="16"/>
        <v>60</v>
      </c>
      <c r="D24" s="8">
        <f t="shared" si="17"/>
        <v>59596.539999999979</v>
      </c>
      <c r="E24" s="8">
        <f t="shared" si="9"/>
        <v>2500</v>
      </c>
      <c r="F24" s="8">
        <f t="shared" si="10"/>
        <v>75</v>
      </c>
      <c r="G24" s="8">
        <f t="shared" si="11"/>
        <v>50</v>
      </c>
      <c r="H24" s="8">
        <f t="shared" si="12"/>
        <v>61971.539999999979</v>
      </c>
      <c r="I24" s="4">
        <f t="shared" si="0"/>
        <v>1.03</v>
      </c>
      <c r="J24" s="4">
        <f t="shared" si="1"/>
        <v>0.970873786407767</v>
      </c>
      <c r="K24" s="4">
        <f t="shared" si="2"/>
        <v>1.359</v>
      </c>
      <c r="L24" s="4">
        <f t="shared" si="3"/>
        <v>0.30000000000000004</v>
      </c>
      <c r="M24" s="8">
        <f t="shared" si="4"/>
        <v>436762.87454650871</v>
      </c>
      <c r="N24" s="8">
        <f t="shared" si="13"/>
        <v>19141.401910441109</v>
      </c>
      <c r="O24" s="8">
        <f t="shared" si="14"/>
        <v>436762.87454650871</v>
      </c>
      <c r="P24" s="8">
        <f t="shared" si="5"/>
        <v>576.27</v>
      </c>
      <c r="Q24" s="8">
        <f t="shared" si="6"/>
        <v>1841.86</v>
      </c>
      <c r="R24" s="8">
        <f t="shared" si="7"/>
        <v>63237.129999999983</v>
      </c>
      <c r="S24" s="8">
        <f t="shared" si="8"/>
        <v>0</v>
      </c>
      <c r="T24" s="8">
        <f t="shared" si="15"/>
        <v>63237.13</v>
      </c>
    </row>
    <row r="25" spans="2:20" x14ac:dyDescent="0.3">
      <c r="B25" s="4">
        <v>22</v>
      </c>
      <c r="C25" s="4">
        <f t="shared" si="16"/>
        <v>61</v>
      </c>
      <c r="D25" s="8">
        <f t="shared" si="17"/>
        <v>63237.129999999983</v>
      </c>
      <c r="E25" s="8">
        <f t="shared" si="9"/>
        <v>2500</v>
      </c>
      <c r="F25" s="8">
        <f t="shared" si="10"/>
        <v>75</v>
      </c>
      <c r="G25" s="8">
        <f t="shared" si="11"/>
        <v>50</v>
      </c>
      <c r="H25" s="8">
        <f t="shared" si="12"/>
        <v>65612.129999999976</v>
      </c>
      <c r="I25" s="4">
        <f t="shared" si="0"/>
        <v>1.03</v>
      </c>
      <c r="J25" s="4">
        <f t="shared" si="1"/>
        <v>0.970873786407767</v>
      </c>
      <c r="K25" s="4">
        <f t="shared" si="2"/>
        <v>1.5169999999999999</v>
      </c>
      <c r="L25" s="4">
        <f t="shared" si="3"/>
        <v>0.28000000000000003</v>
      </c>
      <c r="M25" s="8">
        <f t="shared" si="4"/>
        <v>433076.48312490049</v>
      </c>
      <c r="N25" s="8">
        <f t="shared" si="13"/>
        <v>18914.504167209929</v>
      </c>
      <c r="O25" s="8">
        <f t="shared" si="14"/>
        <v>433076.48312490049</v>
      </c>
      <c r="P25" s="8">
        <f t="shared" si="5"/>
        <v>637.84</v>
      </c>
      <c r="Q25" s="8">
        <f t="shared" si="6"/>
        <v>1949.23</v>
      </c>
      <c r="R25" s="8">
        <f t="shared" si="7"/>
        <v>66923.519999999975</v>
      </c>
      <c r="S25" s="8">
        <f t="shared" si="8"/>
        <v>0</v>
      </c>
      <c r="T25" s="8">
        <f t="shared" si="15"/>
        <v>66923.520000000004</v>
      </c>
    </row>
    <row r="26" spans="2:20" x14ac:dyDescent="0.3">
      <c r="B26" s="4">
        <v>23</v>
      </c>
      <c r="C26" s="4">
        <f t="shared" si="16"/>
        <v>62</v>
      </c>
      <c r="D26" s="8">
        <f t="shared" si="17"/>
        <v>66923.519999999975</v>
      </c>
      <c r="E26" s="8">
        <f t="shared" si="9"/>
        <v>2500</v>
      </c>
      <c r="F26" s="8">
        <f t="shared" si="10"/>
        <v>75</v>
      </c>
      <c r="G26" s="8">
        <f t="shared" si="11"/>
        <v>50</v>
      </c>
      <c r="H26" s="8">
        <f t="shared" si="12"/>
        <v>69298.519999999975</v>
      </c>
      <c r="I26" s="4">
        <f t="shared" si="0"/>
        <v>1.03</v>
      </c>
      <c r="J26" s="4">
        <f t="shared" si="1"/>
        <v>0.970873786407767</v>
      </c>
      <c r="K26" s="4">
        <f t="shared" si="2"/>
        <v>1.6930000000000001</v>
      </c>
      <c r="L26" s="4">
        <f t="shared" si="3"/>
        <v>0.26000000000000023</v>
      </c>
      <c r="M26" s="8">
        <f t="shared" si="4"/>
        <v>429349.41295613471</v>
      </c>
      <c r="N26" s="8">
        <f t="shared" si="13"/>
        <v>18549.978326540233</v>
      </c>
      <c r="O26" s="8">
        <f t="shared" si="14"/>
        <v>429349.41295613471</v>
      </c>
      <c r="P26" s="8">
        <f t="shared" si="5"/>
        <v>705.72</v>
      </c>
      <c r="Q26" s="8">
        <f t="shared" si="6"/>
        <v>2057.7800000000002</v>
      </c>
      <c r="R26" s="8">
        <f t="shared" si="7"/>
        <v>70650.579999999973</v>
      </c>
      <c r="S26" s="8">
        <f t="shared" si="8"/>
        <v>0</v>
      </c>
      <c r="T26" s="8">
        <f t="shared" si="15"/>
        <v>70650.58</v>
      </c>
    </row>
    <row r="27" spans="2:20" x14ac:dyDescent="0.3">
      <c r="B27" s="4">
        <v>24</v>
      </c>
      <c r="C27" s="4">
        <f t="shared" si="16"/>
        <v>63</v>
      </c>
      <c r="D27" s="8">
        <f t="shared" si="17"/>
        <v>70650.579999999973</v>
      </c>
      <c r="E27" s="8">
        <f t="shared" si="9"/>
        <v>2500</v>
      </c>
      <c r="F27" s="8">
        <f t="shared" si="10"/>
        <v>75</v>
      </c>
      <c r="G27" s="8">
        <f t="shared" si="11"/>
        <v>50</v>
      </c>
      <c r="H27" s="8">
        <f t="shared" si="12"/>
        <v>73025.579999999973</v>
      </c>
      <c r="I27" s="4">
        <f t="shared" si="0"/>
        <v>1.03</v>
      </c>
      <c r="J27" s="4">
        <f t="shared" si="1"/>
        <v>0.970873786407767</v>
      </c>
      <c r="K27" s="4">
        <f t="shared" si="2"/>
        <v>1.8919999999999999</v>
      </c>
      <c r="L27" s="4">
        <f t="shared" si="3"/>
        <v>0.23999999999999977</v>
      </c>
      <c r="M27" s="8">
        <f t="shared" si="4"/>
        <v>425588.86673586431</v>
      </c>
      <c r="N27" s="8">
        <f t="shared" si="13"/>
        <v>18043.730079045687</v>
      </c>
      <c r="O27" s="8">
        <f t="shared" si="14"/>
        <v>425588.86673586431</v>
      </c>
      <c r="P27" s="8">
        <f t="shared" si="5"/>
        <v>781.76</v>
      </c>
      <c r="Q27" s="8">
        <f t="shared" si="6"/>
        <v>2167.31</v>
      </c>
      <c r="R27" s="8">
        <f t="shared" si="7"/>
        <v>74411.129999999976</v>
      </c>
      <c r="S27" s="8">
        <f t="shared" si="8"/>
        <v>0</v>
      </c>
      <c r="T27" s="8">
        <f t="shared" si="15"/>
        <v>74411.13</v>
      </c>
    </row>
    <row r="28" spans="2:20" x14ac:dyDescent="0.3">
      <c r="B28" s="4">
        <v>25</v>
      </c>
      <c r="C28" s="4">
        <f t="shared" si="16"/>
        <v>64</v>
      </c>
      <c r="D28" s="8">
        <f t="shared" si="17"/>
        <v>74411.129999999976</v>
      </c>
      <c r="E28" s="8">
        <f t="shared" si="9"/>
        <v>2500</v>
      </c>
      <c r="F28" s="8">
        <f t="shared" si="10"/>
        <v>75</v>
      </c>
      <c r="G28" s="8">
        <f t="shared" si="11"/>
        <v>50</v>
      </c>
      <c r="H28" s="8">
        <f t="shared" si="12"/>
        <v>76786.129999999976</v>
      </c>
      <c r="I28" s="4">
        <f t="shared" si="0"/>
        <v>1.03</v>
      </c>
      <c r="J28" s="4">
        <f t="shared" si="1"/>
        <v>0.970873786407767</v>
      </c>
      <c r="K28" s="4">
        <f t="shared" si="2"/>
        <v>2.1150000000000002</v>
      </c>
      <c r="L28" s="4">
        <f t="shared" si="3"/>
        <v>0.21999999999999997</v>
      </c>
      <c r="M28" s="8">
        <f t="shared" si="4"/>
        <v>421802.39817213407</v>
      </c>
      <c r="N28" s="8">
        <f t="shared" si="13"/>
        <v>17391.64472570912</v>
      </c>
      <c r="O28" s="8">
        <f t="shared" si="14"/>
        <v>421802.39817213407</v>
      </c>
      <c r="P28" s="8">
        <f t="shared" si="5"/>
        <v>866.13</v>
      </c>
      <c r="Q28" s="8">
        <f t="shared" si="6"/>
        <v>2277.6</v>
      </c>
      <c r="R28" s="8">
        <f t="shared" si="7"/>
        <v>78197.599999999977</v>
      </c>
      <c r="S28" s="8">
        <f t="shared" si="8"/>
        <v>0</v>
      </c>
      <c r="T28" s="8">
        <f t="shared" si="15"/>
        <v>78197.600000000006</v>
      </c>
    </row>
    <row r="29" spans="2:20" x14ac:dyDescent="0.3">
      <c r="B29" s="4">
        <v>26</v>
      </c>
      <c r="C29" s="4">
        <f t="shared" si="16"/>
        <v>65</v>
      </c>
      <c r="D29" s="8">
        <f t="shared" si="17"/>
        <v>78197.599999999977</v>
      </c>
      <c r="E29" s="8">
        <f t="shared" si="9"/>
        <v>2500</v>
      </c>
      <c r="F29" s="8">
        <f t="shared" si="10"/>
        <v>75</v>
      </c>
      <c r="G29" s="8">
        <f t="shared" si="11"/>
        <v>50</v>
      </c>
      <c r="H29" s="8">
        <f t="shared" si="12"/>
        <v>80572.599999999977</v>
      </c>
      <c r="I29" s="4">
        <f t="shared" si="0"/>
        <v>1.03</v>
      </c>
      <c r="J29" s="4">
        <f t="shared" si="1"/>
        <v>0.970873786407767</v>
      </c>
      <c r="K29" s="4">
        <f t="shared" si="2"/>
        <v>2.3660000000000001</v>
      </c>
      <c r="L29" s="4">
        <f t="shared" si="3"/>
        <v>0.19999999999999996</v>
      </c>
      <c r="M29" s="8">
        <f t="shared" si="4"/>
        <v>417999.20812642714</v>
      </c>
      <c r="N29" s="8">
        <f t="shared" si="13"/>
        <v>16590.105162237218</v>
      </c>
      <c r="O29" s="8">
        <f t="shared" si="14"/>
        <v>417999.20812642714</v>
      </c>
      <c r="P29" s="8">
        <f t="shared" si="5"/>
        <v>960.18</v>
      </c>
      <c r="Q29" s="8">
        <f t="shared" si="6"/>
        <v>2388.37</v>
      </c>
      <c r="R29" s="8">
        <f t="shared" si="7"/>
        <v>82000.789999999979</v>
      </c>
      <c r="S29" s="8">
        <f t="shared" si="8"/>
        <v>0</v>
      </c>
      <c r="T29" s="8">
        <f t="shared" si="15"/>
        <v>82000.789999999994</v>
      </c>
    </row>
    <row r="30" spans="2:20" x14ac:dyDescent="0.3">
      <c r="B30" s="4">
        <v>27</v>
      </c>
      <c r="C30" s="4">
        <f t="shared" si="16"/>
        <v>66</v>
      </c>
      <c r="D30" s="8">
        <f t="shared" si="17"/>
        <v>82000.789999999979</v>
      </c>
      <c r="E30" s="8">
        <f t="shared" si="9"/>
        <v>2500</v>
      </c>
      <c r="F30" s="8">
        <f t="shared" si="10"/>
        <v>75</v>
      </c>
      <c r="G30" s="8">
        <f t="shared" si="11"/>
        <v>50</v>
      </c>
      <c r="H30" s="8">
        <f t="shared" si="12"/>
        <v>84375.789999999979</v>
      </c>
      <c r="I30" s="4">
        <f t="shared" si="0"/>
        <v>1.03</v>
      </c>
      <c r="J30" s="4">
        <f t="shared" si="1"/>
        <v>0.970873786407767</v>
      </c>
      <c r="K30" s="4">
        <f t="shared" si="2"/>
        <v>2.6469999999999998</v>
      </c>
      <c r="L30" s="4">
        <f t="shared" si="3"/>
        <v>0.18999999999999995</v>
      </c>
      <c r="M30" s="8">
        <f t="shared" si="4"/>
        <v>414189.2953648307</v>
      </c>
      <c r="N30" s="8">
        <f t="shared" si="13"/>
        <v>16504.04172529509</v>
      </c>
      <c r="O30" s="8">
        <f t="shared" si="14"/>
        <v>414189.2953648307</v>
      </c>
      <c r="P30" s="8">
        <f t="shared" si="5"/>
        <v>1064.43</v>
      </c>
      <c r="Q30" s="8">
        <f t="shared" si="6"/>
        <v>2499.34</v>
      </c>
      <c r="R30" s="8">
        <f t="shared" si="7"/>
        <v>85810.699999999983</v>
      </c>
      <c r="S30" s="8">
        <f t="shared" si="8"/>
        <v>0</v>
      </c>
      <c r="T30" s="8">
        <f t="shared" si="15"/>
        <v>85810.7</v>
      </c>
    </row>
    <row r="31" spans="2:20" x14ac:dyDescent="0.3">
      <c r="B31" s="4">
        <v>28</v>
      </c>
      <c r="C31" s="4">
        <f t="shared" si="16"/>
        <v>67</v>
      </c>
      <c r="D31" s="8">
        <f t="shared" si="17"/>
        <v>85810.699999999983</v>
      </c>
      <c r="E31" s="8">
        <f t="shared" si="9"/>
        <v>2500</v>
      </c>
      <c r="F31" s="8">
        <f t="shared" si="10"/>
        <v>75</v>
      </c>
      <c r="G31" s="8">
        <f t="shared" si="11"/>
        <v>50</v>
      </c>
      <c r="H31" s="8">
        <f t="shared" si="12"/>
        <v>88185.699999999983</v>
      </c>
      <c r="I31" s="4">
        <f t="shared" si="0"/>
        <v>1.03</v>
      </c>
      <c r="J31" s="4">
        <f t="shared" si="1"/>
        <v>0.970873786407767</v>
      </c>
      <c r="K31" s="4">
        <f t="shared" si="2"/>
        <v>2.964</v>
      </c>
      <c r="L31" s="4">
        <f t="shared" si="3"/>
        <v>0.17999999999999994</v>
      </c>
      <c r="M31" s="8">
        <f t="shared" si="4"/>
        <v>410385.11046742549</v>
      </c>
      <c r="N31" s="8">
        <f t="shared" si="13"/>
        <v>16340.910577388742</v>
      </c>
      <c r="O31" s="8">
        <f t="shared" si="14"/>
        <v>410385.11046742549</v>
      </c>
      <c r="P31" s="8">
        <f t="shared" si="5"/>
        <v>1180.95</v>
      </c>
      <c r="Q31" s="8">
        <f t="shared" si="6"/>
        <v>2610.14</v>
      </c>
      <c r="R31" s="8">
        <f t="shared" si="7"/>
        <v>89614.889999999985</v>
      </c>
      <c r="S31" s="8">
        <f t="shared" si="8"/>
        <v>0</v>
      </c>
      <c r="T31" s="8">
        <f t="shared" si="15"/>
        <v>89614.89</v>
      </c>
    </row>
    <row r="32" spans="2:20" x14ac:dyDescent="0.3">
      <c r="B32" s="4">
        <v>29</v>
      </c>
      <c r="C32" s="4">
        <f t="shared" si="16"/>
        <v>68</v>
      </c>
      <c r="D32" s="8">
        <f t="shared" si="17"/>
        <v>89614.889999999985</v>
      </c>
      <c r="E32" s="8">
        <f t="shared" si="9"/>
        <v>2500</v>
      </c>
      <c r="F32" s="8">
        <f t="shared" si="10"/>
        <v>75</v>
      </c>
      <c r="G32" s="8">
        <f t="shared" si="11"/>
        <v>50</v>
      </c>
      <c r="H32" s="8">
        <f t="shared" si="12"/>
        <v>91989.889999999985</v>
      </c>
      <c r="I32" s="4">
        <f t="shared" si="0"/>
        <v>1.03</v>
      </c>
      <c r="J32" s="4">
        <f t="shared" si="1"/>
        <v>0.970873786407767</v>
      </c>
      <c r="K32" s="4">
        <f t="shared" si="2"/>
        <v>3.319</v>
      </c>
      <c r="L32" s="4">
        <f t="shared" si="3"/>
        <v>0.16999999999999993</v>
      </c>
      <c r="M32" s="8">
        <f t="shared" si="4"/>
        <v>406599.91842926672</v>
      </c>
      <c r="N32" s="8">
        <f t="shared" si="13"/>
        <v>16098.346568915415</v>
      </c>
      <c r="O32" s="8">
        <f t="shared" si="14"/>
        <v>406599.91842926672</v>
      </c>
      <c r="P32" s="8">
        <f t="shared" si="5"/>
        <v>1310.2</v>
      </c>
      <c r="Q32" s="8">
        <f t="shared" si="6"/>
        <v>2720.39</v>
      </c>
      <c r="R32" s="8">
        <f t="shared" si="7"/>
        <v>93400.079999999987</v>
      </c>
      <c r="S32" s="8">
        <f t="shared" si="8"/>
        <v>0</v>
      </c>
      <c r="T32" s="8">
        <f t="shared" si="15"/>
        <v>93400.08</v>
      </c>
    </row>
    <row r="33" spans="2:20" x14ac:dyDescent="0.3">
      <c r="B33" s="4">
        <v>30</v>
      </c>
      <c r="C33" s="4">
        <f t="shared" si="16"/>
        <v>69</v>
      </c>
      <c r="D33" s="8">
        <f t="shared" si="17"/>
        <v>93400.079999999987</v>
      </c>
      <c r="E33" s="8">
        <f t="shared" si="9"/>
        <v>2500</v>
      </c>
      <c r="F33" s="8">
        <f t="shared" si="10"/>
        <v>75</v>
      </c>
      <c r="G33" s="8">
        <f t="shared" si="11"/>
        <v>50</v>
      </c>
      <c r="H33" s="8">
        <f t="shared" si="12"/>
        <v>95775.079999999987</v>
      </c>
      <c r="I33" s="4">
        <f t="shared" si="0"/>
        <v>1.03</v>
      </c>
      <c r="J33" s="4">
        <f t="shared" si="1"/>
        <v>0.970873786407767</v>
      </c>
      <c r="K33" s="4">
        <f t="shared" si="2"/>
        <v>3.718</v>
      </c>
      <c r="L33" s="4">
        <f t="shared" si="3"/>
        <v>0.15999999999999992</v>
      </c>
      <c r="M33" s="8">
        <f t="shared" si="4"/>
        <v>402849.46189934178</v>
      </c>
      <c r="N33" s="8">
        <f t="shared" si="13"/>
        <v>15774.349339065167</v>
      </c>
      <c r="O33" s="8">
        <f t="shared" si="14"/>
        <v>402849.46189934178</v>
      </c>
      <c r="P33" s="8">
        <f t="shared" si="5"/>
        <v>1454.17</v>
      </c>
      <c r="Q33" s="8">
        <f t="shared" si="6"/>
        <v>2829.63</v>
      </c>
      <c r="R33" s="8">
        <f t="shared" si="7"/>
        <v>97150.54</v>
      </c>
      <c r="S33" s="8">
        <f t="shared" si="8"/>
        <v>0</v>
      </c>
      <c r="T33" s="8">
        <f t="shared" si="15"/>
        <v>97150.54</v>
      </c>
    </row>
    <row r="34" spans="2:20" x14ac:dyDescent="0.3">
      <c r="B34" s="4">
        <v>31</v>
      </c>
      <c r="C34" s="4">
        <f t="shared" si="16"/>
        <v>70</v>
      </c>
      <c r="D34" s="8">
        <f t="shared" si="17"/>
        <v>97150.54</v>
      </c>
      <c r="E34" s="8">
        <f t="shared" si="9"/>
        <v>2500</v>
      </c>
      <c r="F34" s="8">
        <f t="shared" si="10"/>
        <v>75</v>
      </c>
      <c r="G34" s="8">
        <f t="shared" si="11"/>
        <v>50</v>
      </c>
      <c r="H34" s="8">
        <f t="shared" si="12"/>
        <v>99525.54</v>
      </c>
      <c r="I34" s="4">
        <f t="shared" si="0"/>
        <v>1.03</v>
      </c>
      <c r="J34" s="4">
        <f t="shared" si="1"/>
        <v>0.970873786407767</v>
      </c>
      <c r="K34" s="4">
        <f t="shared" si="2"/>
        <v>4.165</v>
      </c>
      <c r="L34" s="4">
        <f t="shared" si="3"/>
        <v>0.14999999999999991</v>
      </c>
      <c r="M34" s="8">
        <f t="shared" si="4"/>
        <v>399151.15837463032</v>
      </c>
      <c r="N34" s="8">
        <f t="shared" si="13"/>
        <v>15367.095337188082</v>
      </c>
      <c r="O34" s="8">
        <f t="shared" si="14"/>
        <v>399151.15837463032</v>
      </c>
      <c r="P34" s="8">
        <f t="shared" si="5"/>
        <v>1614.04</v>
      </c>
      <c r="Q34" s="8">
        <f t="shared" si="6"/>
        <v>2937.35</v>
      </c>
      <c r="R34" s="8">
        <f t="shared" si="7"/>
        <v>100848.85</v>
      </c>
      <c r="S34" s="8">
        <f t="shared" si="8"/>
        <v>0</v>
      </c>
      <c r="T34" s="8">
        <f t="shared" si="15"/>
        <v>100848.85</v>
      </c>
    </row>
    <row r="35" spans="2:20" x14ac:dyDescent="0.3">
      <c r="B35" s="4">
        <v>32</v>
      </c>
      <c r="C35" s="4">
        <f t="shared" si="16"/>
        <v>71</v>
      </c>
      <c r="D35" s="8">
        <f t="shared" si="17"/>
        <v>100848.85</v>
      </c>
      <c r="E35" s="8">
        <f t="shared" si="9"/>
        <v>2500</v>
      </c>
      <c r="F35" s="8">
        <f t="shared" si="10"/>
        <v>75</v>
      </c>
      <c r="G35" s="8">
        <f t="shared" si="11"/>
        <v>50</v>
      </c>
      <c r="H35" s="8">
        <f t="shared" si="12"/>
        <v>103223.85</v>
      </c>
      <c r="I35" s="4">
        <f t="shared" si="0"/>
        <v>1.03</v>
      </c>
      <c r="J35" s="4">
        <f t="shared" si="1"/>
        <v>0.970873786407767</v>
      </c>
      <c r="K35" s="4">
        <f t="shared" si="2"/>
        <v>4.6680000000000001</v>
      </c>
      <c r="L35" s="4">
        <f t="shared" si="3"/>
        <v>0.12999999999999989</v>
      </c>
      <c r="M35" s="8">
        <f t="shared" si="4"/>
        <v>395525.74869490782</v>
      </c>
      <c r="N35" s="8">
        <f t="shared" si="13"/>
        <v>13813.291057454682</v>
      </c>
      <c r="O35" s="8">
        <f t="shared" si="14"/>
        <v>395525.74869490782</v>
      </c>
      <c r="P35" s="8">
        <f t="shared" si="5"/>
        <v>1792.54</v>
      </c>
      <c r="Q35" s="8">
        <f t="shared" si="6"/>
        <v>3042.94</v>
      </c>
      <c r="R35" s="8">
        <f t="shared" si="7"/>
        <v>104474.25000000001</v>
      </c>
      <c r="S35" s="8">
        <f t="shared" si="8"/>
        <v>0</v>
      </c>
      <c r="T35" s="8">
        <f t="shared" si="15"/>
        <v>104474.25</v>
      </c>
    </row>
    <row r="36" spans="2:20" x14ac:dyDescent="0.3">
      <c r="B36" s="4">
        <v>33</v>
      </c>
      <c r="C36" s="4">
        <f t="shared" si="16"/>
        <v>72</v>
      </c>
      <c r="D36" s="8">
        <f t="shared" si="17"/>
        <v>104474.25000000001</v>
      </c>
      <c r="E36" s="8">
        <f t="shared" si="9"/>
        <v>2500</v>
      </c>
      <c r="F36" s="8">
        <f t="shared" si="10"/>
        <v>75</v>
      </c>
      <c r="G36" s="8">
        <f t="shared" si="11"/>
        <v>50</v>
      </c>
      <c r="H36" s="8">
        <f t="shared" si="12"/>
        <v>106849.25000000001</v>
      </c>
      <c r="I36" s="4">
        <f t="shared" ref="I36:I67" si="18">1+VLOOKUP(B36,creditedrates,3)</f>
        <v>1.03</v>
      </c>
      <c r="J36" s="4">
        <f t="shared" ref="J36:J67" si="19">1/(1+iq)</f>
        <v>0.970873786407767</v>
      </c>
      <c r="K36" s="4">
        <f t="shared" ref="K36:K67" si="20">VLOOKUP(C36,COIs,COIcolumn)</f>
        <v>5.2320000000000002</v>
      </c>
      <c r="L36" s="4">
        <f t="shared" ref="L36:L67" si="21">VLOOKUP(C36,corridorfactors,2)-1</f>
        <v>0.10999999999999988</v>
      </c>
      <c r="M36" s="8">
        <f t="shared" ref="M36:M67" si="22">(face-H36*I36)/(1-(K36/1000)*I36*J36)</f>
        <v>391996.19660061441</v>
      </c>
      <c r="N36" s="8">
        <f t="shared" si="13"/>
        <v>12099.056775844356</v>
      </c>
      <c r="O36" s="8">
        <f t="shared" si="14"/>
        <v>391996.19660061441</v>
      </c>
      <c r="P36" s="8">
        <f t="shared" ref="P36:P67" si="23">ROUND(VLOOKUP(C36,COIs,COIcolumn)*(O36/1000)/(1+iq),2)</f>
        <v>1991.19</v>
      </c>
      <c r="Q36" s="8">
        <f t="shared" ref="Q36:Q67" si="24">ROUND(MAX((D36+E36-F36-G36-P36)*VLOOKUP(B36,creditedrates,3),0),2)</f>
        <v>3145.74</v>
      </c>
      <c r="R36" s="8">
        <f t="shared" ref="R36:R67" si="25">MAX(D36+E36-F36-G36-P36+Q36,0)</f>
        <v>108003.80000000002</v>
      </c>
      <c r="S36" s="8">
        <f t="shared" ref="S36:S67" si="26">ROUND(VLOOKUP(B36,surrchargepct,2)*R36,2)</f>
        <v>0</v>
      </c>
      <c r="T36" s="8">
        <f t="shared" si="15"/>
        <v>108003.8</v>
      </c>
    </row>
    <row r="37" spans="2:20" x14ac:dyDescent="0.3">
      <c r="B37" s="4">
        <v>34</v>
      </c>
      <c r="C37" s="4">
        <f t="shared" si="16"/>
        <v>73</v>
      </c>
      <c r="D37" s="8">
        <f t="shared" si="17"/>
        <v>108003.80000000002</v>
      </c>
      <c r="E37" s="8">
        <f t="shared" ref="E37:E68" si="27">IF(R36&gt;0,VLOOKUP(B37,premiums,3),0)</f>
        <v>2500</v>
      </c>
      <c r="F37" s="8">
        <f t="shared" si="10"/>
        <v>75</v>
      </c>
      <c r="G37" s="8">
        <f t="shared" ref="G37:G68" si="28">IF(R36&gt;0,renewalexp,0)</f>
        <v>50</v>
      </c>
      <c r="H37" s="8">
        <f t="shared" si="12"/>
        <v>110378.80000000002</v>
      </c>
      <c r="I37" s="4">
        <f t="shared" si="18"/>
        <v>1.03</v>
      </c>
      <c r="J37" s="4">
        <f t="shared" si="19"/>
        <v>0.970873786407767</v>
      </c>
      <c r="K37" s="4">
        <f t="shared" si="20"/>
        <v>5.8659999999999997</v>
      </c>
      <c r="L37" s="4">
        <f t="shared" si="21"/>
        <v>9.000000000000008E-2</v>
      </c>
      <c r="M37" s="8">
        <f t="shared" si="22"/>
        <v>388589.30083871994</v>
      </c>
      <c r="N37" s="8">
        <f t="shared" si="13"/>
        <v>10226.715667730388</v>
      </c>
      <c r="O37" s="8">
        <f t="shared" si="14"/>
        <v>388589.30083871994</v>
      </c>
      <c r="P37" s="8">
        <f t="shared" si="23"/>
        <v>2213.0700000000002</v>
      </c>
      <c r="Q37" s="8">
        <f t="shared" si="24"/>
        <v>3244.97</v>
      </c>
      <c r="R37" s="8">
        <f t="shared" si="25"/>
        <v>111410.70000000001</v>
      </c>
      <c r="S37" s="8">
        <f t="shared" si="26"/>
        <v>0</v>
      </c>
      <c r="T37" s="8">
        <f t="shared" si="15"/>
        <v>111410.7</v>
      </c>
    </row>
    <row r="38" spans="2:20" x14ac:dyDescent="0.3">
      <c r="B38" s="4">
        <v>35</v>
      </c>
      <c r="C38" s="4">
        <f t="shared" si="16"/>
        <v>74</v>
      </c>
      <c r="D38" s="8">
        <f t="shared" si="17"/>
        <v>111410.70000000001</v>
      </c>
      <c r="E38" s="8">
        <f t="shared" si="27"/>
        <v>2500</v>
      </c>
      <c r="F38" s="8">
        <f t="shared" si="10"/>
        <v>75</v>
      </c>
      <c r="G38" s="8">
        <f t="shared" si="28"/>
        <v>50</v>
      </c>
      <c r="H38" s="8">
        <f t="shared" si="12"/>
        <v>113785.70000000001</v>
      </c>
      <c r="I38" s="4">
        <f t="shared" si="18"/>
        <v>1.03</v>
      </c>
      <c r="J38" s="4">
        <f t="shared" si="19"/>
        <v>0.970873786407767</v>
      </c>
      <c r="K38" s="4">
        <f t="shared" si="20"/>
        <v>6.5759999999999996</v>
      </c>
      <c r="L38" s="4">
        <f t="shared" si="21"/>
        <v>6.999999999999984E-2</v>
      </c>
      <c r="M38" s="8">
        <f t="shared" si="22"/>
        <v>385334.68992091995</v>
      </c>
      <c r="N38" s="8">
        <f t="shared" si="13"/>
        <v>8200.1742657819595</v>
      </c>
      <c r="O38" s="8">
        <f t="shared" si="14"/>
        <v>385334.68992091995</v>
      </c>
      <c r="P38" s="8">
        <f t="shared" si="23"/>
        <v>2460.16</v>
      </c>
      <c r="Q38" s="8">
        <f t="shared" si="24"/>
        <v>3339.77</v>
      </c>
      <c r="R38" s="8">
        <f t="shared" si="25"/>
        <v>114665.31000000001</v>
      </c>
      <c r="S38" s="8">
        <f t="shared" si="26"/>
        <v>0</v>
      </c>
      <c r="T38" s="8">
        <f t="shared" si="15"/>
        <v>114665.31</v>
      </c>
    </row>
    <row r="39" spans="2:20" x14ac:dyDescent="0.3">
      <c r="B39" s="4">
        <v>36</v>
      </c>
      <c r="C39" s="4">
        <f t="shared" si="16"/>
        <v>75</v>
      </c>
      <c r="D39" s="8">
        <f t="shared" si="17"/>
        <v>114665.31000000001</v>
      </c>
      <c r="E39" s="8">
        <f t="shared" si="27"/>
        <v>2500</v>
      </c>
      <c r="F39" s="8">
        <f t="shared" si="10"/>
        <v>75</v>
      </c>
      <c r="G39" s="8">
        <f t="shared" si="28"/>
        <v>50</v>
      </c>
      <c r="H39" s="8">
        <f t="shared" si="12"/>
        <v>117040.31000000001</v>
      </c>
      <c r="I39" s="4">
        <f t="shared" si="18"/>
        <v>1.03</v>
      </c>
      <c r="J39" s="4">
        <f t="shared" si="19"/>
        <v>0.970873786407767</v>
      </c>
      <c r="K39" s="4">
        <f t="shared" si="20"/>
        <v>7.3730000000000002</v>
      </c>
      <c r="L39" s="4">
        <f t="shared" si="21"/>
        <v>5.0000000000000044E-2</v>
      </c>
      <c r="M39" s="8">
        <f t="shared" si="22"/>
        <v>382266.9348103567</v>
      </c>
      <c r="N39" s="8">
        <f t="shared" si="13"/>
        <v>6025.3547179832221</v>
      </c>
      <c r="O39" s="8">
        <f t="shared" si="14"/>
        <v>382266.9348103567</v>
      </c>
      <c r="P39" s="8">
        <f t="shared" si="23"/>
        <v>2736.36</v>
      </c>
      <c r="Q39" s="8">
        <f t="shared" si="24"/>
        <v>3429.12</v>
      </c>
      <c r="R39" s="8">
        <f t="shared" si="25"/>
        <v>117733.07</v>
      </c>
      <c r="S39" s="8">
        <f t="shared" si="26"/>
        <v>0</v>
      </c>
      <c r="T39" s="8">
        <f t="shared" si="15"/>
        <v>117733.07</v>
      </c>
    </row>
    <row r="40" spans="2:20" x14ac:dyDescent="0.3">
      <c r="B40" s="4">
        <v>37</v>
      </c>
      <c r="C40" s="4">
        <f t="shared" si="16"/>
        <v>76</v>
      </c>
      <c r="D40" s="8">
        <f t="shared" si="17"/>
        <v>117733.07</v>
      </c>
      <c r="E40" s="8">
        <f t="shared" si="27"/>
        <v>2500</v>
      </c>
      <c r="F40" s="8">
        <f t="shared" si="10"/>
        <v>75</v>
      </c>
      <c r="G40" s="8">
        <f t="shared" si="28"/>
        <v>50</v>
      </c>
      <c r="H40" s="8">
        <f t="shared" si="12"/>
        <v>120108.07</v>
      </c>
      <c r="I40" s="4">
        <f t="shared" si="18"/>
        <v>1.03</v>
      </c>
      <c r="J40" s="4">
        <f t="shared" si="19"/>
        <v>0.970873786407767</v>
      </c>
      <c r="K40" s="4">
        <f t="shared" si="20"/>
        <v>8.2669999999999995</v>
      </c>
      <c r="L40" s="4">
        <f t="shared" si="21"/>
        <v>5.0000000000000044E-2</v>
      </c>
      <c r="M40" s="8">
        <f t="shared" si="22"/>
        <v>379425.39766247571</v>
      </c>
      <c r="N40" s="8">
        <f t="shared" si="13"/>
        <v>6183.0098578752531</v>
      </c>
      <c r="O40" s="8">
        <f t="shared" si="14"/>
        <v>379425.39766247571</v>
      </c>
      <c r="P40" s="8">
        <f t="shared" si="23"/>
        <v>3045.35</v>
      </c>
      <c r="Q40" s="8">
        <f t="shared" si="24"/>
        <v>3511.88</v>
      </c>
      <c r="R40" s="8">
        <f t="shared" si="25"/>
        <v>120574.6</v>
      </c>
      <c r="S40" s="8">
        <f t="shared" si="26"/>
        <v>0</v>
      </c>
      <c r="T40" s="8">
        <f t="shared" si="15"/>
        <v>120574.6</v>
      </c>
    </row>
    <row r="41" spans="2:20" x14ac:dyDescent="0.3">
      <c r="B41" s="4">
        <v>38</v>
      </c>
      <c r="C41" s="4">
        <f t="shared" si="16"/>
        <v>77</v>
      </c>
      <c r="D41" s="8">
        <f t="shared" si="17"/>
        <v>120574.6</v>
      </c>
      <c r="E41" s="8">
        <f t="shared" si="27"/>
        <v>2500</v>
      </c>
      <c r="F41" s="8">
        <f t="shared" si="10"/>
        <v>75</v>
      </c>
      <c r="G41" s="8">
        <f t="shared" si="28"/>
        <v>50</v>
      </c>
      <c r="H41" s="8">
        <f t="shared" si="12"/>
        <v>122949.6</v>
      </c>
      <c r="I41" s="4">
        <f t="shared" si="18"/>
        <v>1.03</v>
      </c>
      <c r="J41" s="4">
        <f t="shared" si="19"/>
        <v>0.970873786407767</v>
      </c>
      <c r="K41" s="4">
        <f t="shared" si="20"/>
        <v>9.27</v>
      </c>
      <c r="L41" s="4">
        <f t="shared" si="21"/>
        <v>5.0000000000000044E-2</v>
      </c>
      <c r="M41" s="8">
        <f t="shared" si="22"/>
        <v>376855.36119830835</v>
      </c>
      <c r="N41" s="8">
        <f t="shared" si="13"/>
        <v>6328.9709219776705</v>
      </c>
      <c r="O41" s="8">
        <f t="shared" si="14"/>
        <v>376855.36119830835</v>
      </c>
      <c r="P41" s="8">
        <f t="shared" si="23"/>
        <v>3391.7</v>
      </c>
      <c r="Q41" s="8">
        <f t="shared" si="24"/>
        <v>3586.74</v>
      </c>
      <c r="R41" s="8">
        <f t="shared" si="25"/>
        <v>123144.64000000001</v>
      </c>
      <c r="S41" s="8">
        <f t="shared" si="26"/>
        <v>0</v>
      </c>
      <c r="T41" s="8">
        <f t="shared" si="15"/>
        <v>123144.64</v>
      </c>
    </row>
    <row r="42" spans="2:20" x14ac:dyDescent="0.3">
      <c r="B42" s="4">
        <v>39</v>
      </c>
      <c r="C42" s="4">
        <f t="shared" si="16"/>
        <v>78</v>
      </c>
      <c r="D42" s="8">
        <f t="shared" si="17"/>
        <v>123144.64000000001</v>
      </c>
      <c r="E42" s="8">
        <f t="shared" si="27"/>
        <v>2500</v>
      </c>
      <c r="F42" s="8">
        <f t="shared" si="10"/>
        <v>75</v>
      </c>
      <c r="G42" s="8">
        <f t="shared" si="28"/>
        <v>50</v>
      </c>
      <c r="H42" s="8">
        <f t="shared" si="12"/>
        <v>125519.64000000001</v>
      </c>
      <c r="I42" s="4">
        <f t="shared" si="18"/>
        <v>1.03</v>
      </c>
      <c r="J42" s="4">
        <f t="shared" si="19"/>
        <v>0.970873786407767</v>
      </c>
      <c r="K42" s="4">
        <f t="shared" si="20"/>
        <v>10.394</v>
      </c>
      <c r="L42" s="4">
        <f t="shared" si="21"/>
        <v>5.0000000000000044E-2</v>
      </c>
      <c r="M42" s="8">
        <f t="shared" si="22"/>
        <v>374608.4510401109</v>
      </c>
      <c r="N42" s="8">
        <f t="shared" si="13"/>
        <v>6460.9037283323933</v>
      </c>
      <c r="O42" s="8">
        <f t="shared" si="14"/>
        <v>374608.4510401109</v>
      </c>
      <c r="P42" s="8">
        <f t="shared" si="23"/>
        <v>3780.27</v>
      </c>
      <c r="Q42" s="8">
        <f t="shared" si="24"/>
        <v>3652.18</v>
      </c>
      <c r="R42" s="8">
        <f t="shared" si="25"/>
        <v>125391.55</v>
      </c>
      <c r="S42" s="8">
        <f t="shared" si="26"/>
        <v>0</v>
      </c>
      <c r="T42" s="8">
        <f t="shared" si="15"/>
        <v>125391.55</v>
      </c>
    </row>
    <row r="43" spans="2:20" x14ac:dyDescent="0.3">
      <c r="B43" s="4">
        <v>40</v>
      </c>
      <c r="C43" s="4">
        <f t="shared" si="16"/>
        <v>79</v>
      </c>
      <c r="D43" s="8">
        <f t="shared" si="17"/>
        <v>125391.55</v>
      </c>
      <c r="E43" s="8">
        <f t="shared" si="27"/>
        <v>2500</v>
      </c>
      <c r="F43" s="8">
        <f t="shared" si="10"/>
        <v>75</v>
      </c>
      <c r="G43" s="8">
        <f t="shared" si="28"/>
        <v>50</v>
      </c>
      <c r="H43" s="8">
        <f t="shared" si="12"/>
        <v>127766.55</v>
      </c>
      <c r="I43" s="4">
        <f t="shared" si="18"/>
        <v>1.03</v>
      </c>
      <c r="J43" s="4">
        <f t="shared" si="19"/>
        <v>0.970873786407767</v>
      </c>
      <c r="K43" s="4">
        <f t="shared" si="20"/>
        <v>11.653</v>
      </c>
      <c r="L43" s="4">
        <f t="shared" si="21"/>
        <v>5.0000000000000044E-2</v>
      </c>
      <c r="M43" s="8">
        <f t="shared" si="22"/>
        <v>372744.03979573975</v>
      </c>
      <c r="N43" s="8">
        <f t="shared" si="13"/>
        <v>6576.1457336882731</v>
      </c>
      <c r="O43" s="8">
        <f t="shared" si="14"/>
        <v>372744.03979573975</v>
      </c>
      <c r="P43" s="8">
        <f t="shared" si="23"/>
        <v>4217.07</v>
      </c>
      <c r="Q43" s="8">
        <f t="shared" si="24"/>
        <v>3706.48</v>
      </c>
      <c r="R43" s="8">
        <f t="shared" si="25"/>
        <v>127255.96</v>
      </c>
      <c r="S43" s="8">
        <f t="shared" si="26"/>
        <v>0</v>
      </c>
      <c r="T43" s="8">
        <f t="shared" si="15"/>
        <v>127255.96</v>
      </c>
    </row>
    <row r="44" spans="2:20" x14ac:dyDescent="0.3">
      <c r="B44" s="4">
        <v>41</v>
      </c>
      <c r="C44" s="4">
        <f t="shared" si="16"/>
        <v>80</v>
      </c>
      <c r="D44" s="8">
        <f t="shared" si="17"/>
        <v>127255.96</v>
      </c>
      <c r="E44" s="8">
        <f t="shared" si="27"/>
        <v>2500</v>
      </c>
      <c r="F44" s="8">
        <f t="shared" si="10"/>
        <v>75</v>
      </c>
      <c r="G44" s="8">
        <f t="shared" si="28"/>
        <v>50</v>
      </c>
      <c r="H44" s="8">
        <f t="shared" si="12"/>
        <v>129630.96</v>
      </c>
      <c r="I44" s="4">
        <f t="shared" si="18"/>
        <v>1.03</v>
      </c>
      <c r="J44" s="4">
        <f t="shared" si="19"/>
        <v>0.970873786407767</v>
      </c>
      <c r="K44" s="4">
        <f t="shared" si="20"/>
        <v>13.063000000000001</v>
      </c>
      <c r="L44" s="4">
        <f t="shared" si="21"/>
        <v>5.0000000000000044E-2</v>
      </c>
      <c r="M44" s="8">
        <f t="shared" si="22"/>
        <v>371330.80551240861</v>
      </c>
      <c r="N44" s="8">
        <f t="shared" si="13"/>
        <v>6671.6368603846468</v>
      </c>
      <c r="O44" s="8">
        <f t="shared" si="14"/>
        <v>371330.80551240861</v>
      </c>
      <c r="P44" s="8">
        <f t="shared" si="23"/>
        <v>4709.41</v>
      </c>
      <c r="Q44" s="8">
        <f t="shared" si="24"/>
        <v>3747.65</v>
      </c>
      <c r="R44" s="8">
        <f t="shared" si="25"/>
        <v>128669.2</v>
      </c>
      <c r="S44" s="8">
        <f t="shared" si="26"/>
        <v>0</v>
      </c>
      <c r="T44" s="8">
        <f t="shared" si="15"/>
        <v>128669.2</v>
      </c>
    </row>
    <row r="45" spans="2:20" x14ac:dyDescent="0.3">
      <c r="B45" s="4">
        <v>42</v>
      </c>
      <c r="C45" s="4">
        <f t="shared" si="16"/>
        <v>81</v>
      </c>
      <c r="D45" s="8">
        <f t="shared" si="17"/>
        <v>128669.2</v>
      </c>
      <c r="E45" s="8">
        <f t="shared" si="27"/>
        <v>2500</v>
      </c>
      <c r="F45" s="8">
        <f t="shared" si="10"/>
        <v>75</v>
      </c>
      <c r="G45" s="8">
        <f t="shared" si="28"/>
        <v>50</v>
      </c>
      <c r="H45" s="8">
        <f t="shared" si="12"/>
        <v>131044.20000000001</v>
      </c>
      <c r="I45" s="4">
        <f t="shared" si="18"/>
        <v>1.03</v>
      </c>
      <c r="J45" s="4">
        <f t="shared" si="19"/>
        <v>0.970873786407767</v>
      </c>
      <c r="K45" s="4">
        <f t="shared" si="20"/>
        <v>14.643000000000001</v>
      </c>
      <c r="L45" s="4">
        <f t="shared" si="21"/>
        <v>5.0000000000000044E-2</v>
      </c>
      <c r="M45" s="8">
        <f t="shared" si="22"/>
        <v>370448.95809336106</v>
      </c>
      <c r="N45" s="8">
        <f t="shared" si="13"/>
        <v>6743.8387984237415</v>
      </c>
      <c r="O45" s="8">
        <f t="shared" si="14"/>
        <v>370448.95809336106</v>
      </c>
      <c r="P45" s="8">
        <f t="shared" si="23"/>
        <v>5266.49</v>
      </c>
      <c r="Q45" s="8">
        <f t="shared" si="24"/>
        <v>3773.33</v>
      </c>
      <c r="R45" s="8">
        <f t="shared" si="25"/>
        <v>129551.04000000001</v>
      </c>
      <c r="S45" s="8">
        <f t="shared" si="26"/>
        <v>0</v>
      </c>
      <c r="T45" s="8">
        <f t="shared" si="15"/>
        <v>129551.03999999999</v>
      </c>
    </row>
    <row r="46" spans="2:20" x14ac:dyDescent="0.3">
      <c r="B46" s="4">
        <v>43</v>
      </c>
      <c r="C46" s="4">
        <f t="shared" si="16"/>
        <v>82</v>
      </c>
      <c r="D46" s="8">
        <f t="shared" si="17"/>
        <v>129551.04000000001</v>
      </c>
      <c r="E46" s="8">
        <f t="shared" si="27"/>
        <v>2500</v>
      </c>
      <c r="F46" s="8">
        <f t="shared" si="10"/>
        <v>75</v>
      </c>
      <c r="G46" s="8">
        <f t="shared" si="28"/>
        <v>50</v>
      </c>
      <c r="H46" s="8">
        <f t="shared" si="12"/>
        <v>131926.04</v>
      </c>
      <c r="I46" s="4">
        <f t="shared" si="18"/>
        <v>1.03</v>
      </c>
      <c r="J46" s="4">
        <f t="shared" si="19"/>
        <v>0.970873786407767</v>
      </c>
      <c r="K46" s="4">
        <f t="shared" si="20"/>
        <v>16.41</v>
      </c>
      <c r="L46" s="4">
        <f t="shared" si="21"/>
        <v>5.0000000000000044E-2</v>
      </c>
      <c r="M46" s="8">
        <f t="shared" si="22"/>
        <v>370191.01332872437</v>
      </c>
      <c r="N46" s="8">
        <f t="shared" si="13"/>
        <v>6788.6209964724012</v>
      </c>
      <c r="O46" s="8">
        <f t="shared" si="14"/>
        <v>370191.01332872437</v>
      </c>
      <c r="P46" s="8">
        <f t="shared" si="23"/>
        <v>5897.9</v>
      </c>
      <c r="Q46" s="8">
        <f t="shared" si="24"/>
        <v>3780.84</v>
      </c>
      <c r="R46" s="8">
        <f t="shared" si="25"/>
        <v>129808.98000000001</v>
      </c>
      <c r="S46" s="8">
        <f t="shared" si="26"/>
        <v>0</v>
      </c>
      <c r="T46" s="8">
        <f t="shared" si="15"/>
        <v>129808.98</v>
      </c>
    </row>
    <row r="47" spans="2:20" x14ac:dyDescent="0.3">
      <c r="B47" s="4">
        <v>44</v>
      </c>
      <c r="C47" s="4">
        <f t="shared" si="16"/>
        <v>83</v>
      </c>
      <c r="D47" s="8">
        <f t="shared" si="17"/>
        <v>129808.98000000001</v>
      </c>
      <c r="E47" s="8">
        <f t="shared" si="27"/>
        <v>2500</v>
      </c>
      <c r="F47" s="8">
        <f t="shared" si="10"/>
        <v>75</v>
      </c>
      <c r="G47" s="8">
        <f t="shared" si="28"/>
        <v>50</v>
      </c>
      <c r="H47" s="8">
        <f t="shared" si="12"/>
        <v>132183.98000000001</v>
      </c>
      <c r="I47" s="4">
        <f t="shared" si="18"/>
        <v>1.03</v>
      </c>
      <c r="J47" s="4">
        <f t="shared" si="19"/>
        <v>0.970873786407767</v>
      </c>
      <c r="K47" s="4">
        <f t="shared" si="20"/>
        <v>18.387</v>
      </c>
      <c r="L47" s="4">
        <f t="shared" si="21"/>
        <v>5.0000000000000044E-2</v>
      </c>
      <c r="M47" s="8">
        <f t="shared" si="22"/>
        <v>370665.93514959567</v>
      </c>
      <c r="N47" s="8">
        <f t="shared" si="13"/>
        <v>6801.2222663094753</v>
      </c>
      <c r="O47" s="8">
        <f t="shared" si="14"/>
        <v>370665.93514959567</v>
      </c>
      <c r="P47" s="8">
        <f t="shared" si="23"/>
        <v>6616.93</v>
      </c>
      <c r="Q47" s="8">
        <f t="shared" si="24"/>
        <v>3767.01</v>
      </c>
      <c r="R47" s="8">
        <f t="shared" si="25"/>
        <v>129334.06000000001</v>
      </c>
      <c r="S47" s="8">
        <f t="shared" si="26"/>
        <v>0</v>
      </c>
      <c r="T47" s="8">
        <f t="shared" si="15"/>
        <v>129334.06</v>
      </c>
    </row>
    <row r="48" spans="2:20" x14ac:dyDescent="0.3">
      <c r="B48" s="4">
        <v>45</v>
      </c>
      <c r="C48" s="4">
        <f t="shared" si="16"/>
        <v>84</v>
      </c>
      <c r="D48" s="8">
        <f t="shared" si="17"/>
        <v>129334.06000000001</v>
      </c>
      <c r="E48" s="8">
        <f t="shared" si="27"/>
        <v>2500</v>
      </c>
      <c r="F48" s="8">
        <f t="shared" si="10"/>
        <v>75</v>
      </c>
      <c r="G48" s="8">
        <f t="shared" si="28"/>
        <v>50</v>
      </c>
      <c r="H48" s="8">
        <f t="shared" si="12"/>
        <v>131709.06</v>
      </c>
      <c r="I48" s="4">
        <f t="shared" si="18"/>
        <v>1.03</v>
      </c>
      <c r="J48" s="4">
        <f t="shared" si="19"/>
        <v>0.970873786407767</v>
      </c>
      <c r="K48" s="4">
        <f t="shared" si="20"/>
        <v>20.597000000000001</v>
      </c>
      <c r="L48" s="4">
        <f t="shared" si="21"/>
        <v>5.0000000000000044E-2</v>
      </c>
      <c r="M48" s="8">
        <f t="shared" si="22"/>
        <v>372001.78904904309</v>
      </c>
      <c r="N48" s="8">
        <f t="shared" si="13"/>
        <v>6776.0382869701698</v>
      </c>
      <c r="O48" s="8">
        <f t="shared" si="14"/>
        <v>372001.78904904309</v>
      </c>
      <c r="P48" s="8">
        <f t="shared" si="23"/>
        <v>7438.95</v>
      </c>
      <c r="Q48" s="8">
        <f t="shared" si="24"/>
        <v>3728.1</v>
      </c>
      <c r="R48" s="8">
        <f t="shared" si="25"/>
        <v>127998.21</v>
      </c>
      <c r="S48" s="8">
        <f t="shared" si="26"/>
        <v>0</v>
      </c>
      <c r="T48" s="8">
        <f t="shared" si="15"/>
        <v>127998.21</v>
      </c>
    </row>
    <row r="49" spans="2:20" x14ac:dyDescent="0.3">
      <c r="B49" s="4">
        <v>46</v>
      </c>
      <c r="C49" s="4">
        <f t="shared" si="16"/>
        <v>85</v>
      </c>
      <c r="D49" s="8">
        <f t="shared" si="17"/>
        <v>127998.21</v>
      </c>
      <c r="E49" s="8">
        <f t="shared" si="27"/>
        <v>2500</v>
      </c>
      <c r="F49" s="8">
        <f t="shared" si="10"/>
        <v>75</v>
      </c>
      <c r="G49" s="8">
        <f t="shared" si="28"/>
        <v>50</v>
      </c>
      <c r="H49" s="8">
        <f t="shared" si="12"/>
        <v>130373.21</v>
      </c>
      <c r="I49" s="4">
        <f t="shared" si="18"/>
        <v>1.03</v>
      </c>
      <c r="J49" s="4">
        <f t="shared" si="19"/>
        <v>0.970873786407767</v>
      </c>
      <c r="K49" s="4">
        <f t="shared" si="20"/>
        <v>23.065999999999999</v>
      </c>
      <c r="L49" s="4">
        <f t="shared" si="21"/>
        <v>5.0000000000000044E-2</v>
      </c>
      <c r="M49" s="8">
        <f t="shared" si="22"/>
        <v>374350.35908259923</v>
      </c>
      <c r="N49" s="8">
        <f t="shared" si="13"/>
        <v>6706.4857250133491</v>
      </c>
      <c r="O49" s="8">
        <f t="shared" si="14"/>
        <v>374350.35908259923</v>
      </c>
      <c r="P49" s="8">
        <f t="shared" si="23"/>
        <v>8383.27</v>
      </c>
      <c r="Q49" s="8">
        <f t="shared" si="24"/>
        <v>3659.7</v>
      </c>
      <c r="R49" s="8">
        <f t="shared" si="25"/>
        <v>125649.64</v>
      </c>
      <c r="S49" s="8">
        <f t="shared" si="26"/>
        <v>0</v>
      </c>
      <c r="T49" s="8">
        <f t="shared" si="15"/>
        <v>125649.64</v>
      </c>
    </row>
    <row r="50" spans="2:20" x14ac:dyDescent="0.3">
      <c r="B50" s="4">
        <v>47</v>
      </c>
      <c r="C50" s="4">
        <f t="shared" si="16"/>
        <v>86</v>
      </c>
      <c r="D50" s="8">
        <f t="shared" si="17"/>
        <v>125649.64</v>
      </c>
      <c r="E50" s="8">
        <f t="shared" si="27"/>
        <v>2500</v>
      </c>
      <c r="F50" s="8">
        <f t="shared" si="10"/>
        <v>75</v>
      </c>
      <c r="G50" s="8">
        <f t="shared" si="28"/>
        <v>50</v>
      </c>
      <c r="H50" s="8">
        <f t="shared" si="12"/>
        <v>128024.64</v>
      </c>
      <c r="I50" s="4">
        <f t="shared" si="18"/>
        <v>1.03</v>
      </c>
      <c r="J50" s="4">
        <f t="shared" si="19"/>
        <v>0.970873786407767</v>
      </c>
      <c r="K50" s="4">
        <f t="shared" si="20"/>
        <v>25.821000000000002</v>
      </c>
      <c r="L50" s="4">
        <f t="shared" si="21"/>
        <v>5.0000000000000044E-2</v>
      </c>
      <c r="M50" s="8">
        <f t="shared" si="22"/>
        <v>377892.17464141606</v>
      </c>
      <c r="N50" s="8">
        <f t="shared" si="13"/>
        <v>6584.7676956665155</v>
      </c>
      <c r="O50" s="8">
        <f t="shared" si="14"/>
        <v>377892.17464141606</v>
      </c>
      <c r="P50" s="8">
        <f t="shared" si="23"/>
        <v>9473.35</v>
      </c>
      <c r="Q50" s="8">
        <f t="shared" si="24"/>
        <v>3556.54</v>
      </c>
      <c r="R50" s="8">
        <f t="shared" si="25"/>
        <v>122107.82999999999</v>
      </c>
      <c r="S50" s="8">
        <f t="shared" si="26"/>
        <v>0</v>
      </c>
      <c r="T50" s="8">
        <f t="shared" si="15"/>
        <v>122107.83</v>
      </c>
    </row>
    <row r="51" spans="2:20" x14ac:dyDescent="0.3">
      <c r="B51" s="4">
        <v>48</v>
      </c>
      <c r="C51" s="4">
        <f t="shared" si="16"/>
        <v>87</v>
      </c>
      <c r="D51" s="8">
        <f t="shared" si="17"/>
        <v>122107.82999999999</v>
      </c>
      <c r="E51" s="8">
        <f t="shared" si="27"/>
        <v>2500</v>
      </c>
      <c r="F51" s="8">
        <f t="shared" si="10"/>
        <v>75</v>
      </c>
      <c r="G51" s="8">
        <f t="shared" si="28"/>
        <v>50</v>
      </c>
      <c r="H51" s="8">
        <f t="shared" si="12"/>
        <v>124482.82999999999</v>
      </c>
      <c r="I51" s="4">
        <f t="shared" si="18"/>
        <v>1.03</v>
      </c>
      <c r="J51" s="4">
        <f t="shared" si="19"/>
        <v>0.970873786407767</v>
      </c>
      <c r="K51" s="4">
        <f t="shared" si="20"/>
        <v>28.895</v>
      </c>
      <c r="L51" s="4">
        <f t="shared" si="21"/>
        <v>5.0000000000000044E-2</v>
      </c>
      <c r="M51" s="8">
        <f t="shared" si="22"/>
        <v>382844.99111836514</v>
      </c>
      <c r="N51" s="8">
        <f t="shared" si="13"/>
        <v>6401.6170088265026</v>
      </c>
      <c r="O51" s="8">
        <f t="shared" si="14"/>
        <v>382844.99111836514</v>
      </c>
      <c r="P51" s="8">
        <f t="shared" si="23"/>
        <v>10740.1</v>
      </c>
      <c r="Q51" s="8">
        <f t="shared" si="24"/>
        <v>3412.28</v>
      </c>
      <c r="R51" s="8">
        <f t="shared" si="25"/>
        <v>117155.00999999998</v>
      </c>
      <c r="S51" s="8">
        <f t="shared" si="26"/>
        <v>0</v>
      </c>
      <c r="T51" s="8">
        <f t="shared" si="15"/>
        <v>117155.01</v>
      </c>
    </row>
    <row r="52" spans="2:20" x14ac:dyDescent="0.3">
      <c r="B52" s="4">
        <v>49</v>
      </c>
      <c r="C52" s="4">
        <f t="shared" si="16"/>
        <v>88</v>
      </c>
      <c r="D52" s="8">
        <f t="shared" si="17"/>
        <v>117155.00999999998</v>
      </c>
      <c r="E52" s="8">
        <f t="shared" si="27"/>
        <v>2500</v>
      </c>
      <c r="F52" s="8">
        <f t="shared" si="10"/>
        <v>75</v>
      </c>
      <c r="G52" s="8">
        <f t="shared" si="28"/>
        <v>50</v>
      </c>
      <c r="H52" s="8">
        <f t="shared" si="12"/>
        <v>119530.00999999998</v>
      </c>
      <c r="I52" s="4">
        <f t="shared" si="18"/>
        <v>1.03</v>
      </c>
      <c r="J52" s="4">
        <f t="shared" si="19"/>
        <v>0.970873786407767</v>
      </c>
      <c r="K52" s="4">
        <f t="shared" si="20"/>
        <v>32.319000000000003</v>
      </c>
      <c r="L52" s="4">
        <f t="shared" si="21"/>
        <v>5.0000000000000044E-2</v>
      </c>
      <c r="M52" s="8">
        <f t="shared" si="22"/>
        <v>389471.41640685307</v>
      </c>
      <c r="N52" s="8">
        <f t="shared" si="13"/>
        <v>6145.8641058980793</v>
      </c>
      <c r="O52" s="8">
        <f t="shared" si="14"/>
        <v>389471.41640685307</v>
      </c>
      <c r="P52" s="8">
        <f t="shared" si="23"/>
        <v>12220.71</v>
      </c>
      <c r="Q52" s="8">
        <f t="shared" si="24"/>
        <v>3219.28</v>
      </c>
      <c r="R52" s="8">
        <f t="shared" si="25"/>
        <v>110528.57999999999</v>
      </c>
      <c r="S52" s="8">
        <f t="shared" si="26"/>
        <v>0</v>
      </c>
      <c r="T52" s="8">
        <f t="shared" si="15"/>
        <v>110528.58</v>
      </c>
    </row>
    <row r="53" spans="2:20" x14ac:dyDescent="0.3">
      <c r="B53" s="4">
        <v>50</v>
      </c>
      <c r="C53" s="4">
        <f t="shared" si="16"/>
        <v>89</v>
      </c>
      <c r="D53" s="8">
        <f t="shared" si="17"/>
        <v>110528.57999999999</v>
      </c>
      <c r="E53" s="8">
        <f t="shared" si="27"/>
        <v>2500</v>
      </c>
      <c r="F53" s="8">
        <f t="shared" si="10"/>
        <v>75</v>
      </c>
      <c r="G53" s="8">
        <f t="shared" si="28"/>
        <v>50</v>
      </c>
      <c r="H53" s="8">
        <f t="shared" si="12"/>
        <v>112903.57999999999</v>
      </c>
      <c r="I53" s="4">
        <f t="shared" si="18"/>
        <v>1.03</v>
      </c>
      <c r="J53" s="4">
        <f t="shared" si="19"/>
        <v>0.970873786407767</v>
      </c>
      <c r="K53" s="4">
        <f t="shared" si="20"/>
        <v>36.130000000000003</v>
      </c>
      <c r="L53" s="4">
        <f t="shared" si="21"/>
        <v>5.0000000000000044E-2</v>
      </c>
      <c r="M53" s="8">
        <f t="shared" si="22"/>
        <v>398092.39067509107</v>
      </c>
      <c r="N53" s="8">
        <f t="shared" si="13"/>
        <v>5804.0493548404856</v>
      </c>
      <c r="O53" s="8">
        <f t="shared" si="14"/>
        <v>398092.39067509107</v>
      </c>
      <c r="P53" s="8">
        <f t="shared" si="23"/>
        <v>13964.15</v>
      </c>
      <c r="Q53" s="8">
        <f t="shared" si="24"/>
        <v>2968.18</v>
      </c>
      <c r="R53" s="8">
        <f t="shared" si="25"/>
        <v>101907.60999999999</v>
      </c>
      <c r="S53" s="8">
        <f t="shared" si="26"/>
        <v>0</v>
      </c>
      <c r="T53" s="8">
        <f t="shared" si="15"/>
        <v>101907.61</v>
      </c>
    </row>
    <row r="54" spans="2:20" x14ac:dyDescent="0.3">
      <c r="B54" s="4">
        <v>51</v>
      </c>
      <c r="C54" s="4">
        <f t="shared" si="16"/>
        <v>90</v>
      </c>
      <c r="D54" s="8">
        <f t="shared" si="17"/>
        <v>101907.60999999999</v>
      </c>
      <c r="E54" s="8">
        <f t="shared" si="27"/>
        <v>2500</v>
      </c>
      <c r="F54" s="8">
        <f t="shared" si="10"/>
        <v>75</v>
      </c>
      <c r="G54" s="8">
        <f t="shared" si="28"/>
        <v>50</v>
      </c>
      <c r="H54" s="8">
        <f t="shared" si="12"/>
        <v>104282.60999999999</v>
      </c>
      <c r="I54" s="4">
        <f t="shared" si="18"/>
        <v>1.03</v>
      </c>
      <c r="J54" s="4">
        <f t="shared" si="19"/>
        <v>0.970873786407767</v>
      </c>
      <c r="K54" s="4">
        <f t="shared" si="20"/>
        <v>40.366999999999997</v>
      </c>
      <c r="L54" s="4">
        <f t="shared" si="21"/>
        <v>5.0000000000000044E-2</v>
      </c>
      <c r="M54" s="8">
        <f t="shared" si="22"/>
        <v>409103.17975726136</v>
      </c>
      <c r="N54" s="8">
        <f t="shared" si="13"/>
        <v>5359.7365906522618</v>
      </c>
      <c r="O54" s="8">
        <f t="shared" si="14"/>
        <v>409103.17975726136</v>
      </c>
      <c r="P54" s="8">
        <f t="shared" si="23"/>
        <v>16033.27</v>
      </c>
      <c r="Q54" s="8">
        <f t="shared" si="24"/>
        <v>2647.48</v>
      </c>
      <c r="R54" s="8">
        <f t="shared" si="25"/>
        <v>90896.819999999978</v>
      </c>
      <c r="S54" s="8">
        <f t="shared" si="26"/>
        <v>0</v>
      </c>
      <c r="T54" s="8">
        <f t="shared" si="15"/>
        <v>90896.82</v>
      </c>
    </row>
    <row r="55" spans="2:20" x14ac:dyDescent="0.3">
      <c r="B55" s="4">
        <v>52</v>
      </c>
      <c r="C55" s="4">
        <f t="shared" si="16"/>
        <v>91</v>
      </c>
      <c r="D55" s="8">
        <f t="shared" si="17"/>
        <v>90896.819999999978</v>
      </c>
      <c r="E55" s="8">
        <f t="shared" si="27"/>
        <v>2500</v>
      </c>
      <c r="F55" s="8">
        <f t="shared" si="10"/>
        <v>75</v>
      </c>
      <c r="G55" s="8">
        <f t="shared" si="28"/>
        <v>50</v>
      </c>
      <c r="H55" s="8">
        <f t="shared" si="12"/>
        <v>93271.819999999978</v>
      </c>
      <c r="I55" s="4">
        <f t="shared" si="18"/>
        <v>1.03</v>
      </c>
      <c r="J55" s="4">
        <f t="shared" si="19"/>
        <v>0.970873786407767</v>
      </c>
      <c r="K55" s="4">
        <f t="shared" si="20"/>
        <v>45.07</v>
      </c>
      <c r="L55" s="4">
        <f t="shared" si="21"/>
        <v>4.0000000000000036E-2</v>
      </c>
      <c r="M55" s="8">
        <f t="shared" si="22"/>
        <v>422994.38220602559</v>
      </c>
      <c r="N55" s="8">
        <f t="shared" si="13"/>
        <v>3835.8836529504633</v>
      </c>
      <c r="O55" s="8">
        <f t="shared" si="14"/>
        <v>422994.38220602559</v>
      </c>
      <c r="P55" s="8">
        <f t="shared" si="23"/>
        <v>18509.080000000002</v>
      </c>
      <c r="Q55" s="8">
        <f t="shared" si="24"/>
        <v>2242.88</v>
      </c>
      <c r="R55" s="8">
        <f t="shared" si="25"/>
        <v>77005.619999999981</v>
      </c>
      <c r="S55" s="8">
        <f t="shared" si="26"/>
        <v>0</v>
      </c>
      <c r="T55" s="8">
        <f t="shared" si="15"/>
        <v>77005.62</v>
      </c>
    </row>
    <row r="56" spans="2:20" x14ac:dyDescent="0.3">
      <c r="B56" s="4">
        <v>53</v>
      </c>
      <c r="C56" s="4">
        <f t="shared" si="16"/>
        <v>92</v>
      </c>
      <c r="D56" s="8">
        <f t="shared" si="17"/>
        <v>77005.619999999981</v>
      </c>
      <c r="E56" s="8">
        <f t="shared" si="27"/>
        <v>2500</v>
      </c>
      <c r="F56" s="8">
        <f t="shared" si="10"/>
        <v>75</v>
      </c>
      <c r="G56" s="8">
        <f t="shared" si="28"/>
        <v>50</v>
      </c>
      <c r="H56" s="8">
        <f t="shared" si="12"/>
        <v>79380.619999999981</v>
      </c>
      <c r="I56" s="4">
        <f t="shared" si="18"/>
        <v>1.03</v>
      </c>
      <c r="J56" s="4">
        <f t="shared" si="19"/>
        <v>0.970873786407767</v>
      </c>
      <c r="K56" s="4">
        <f t="shared" si="20"/>
        <v>50.283000000000001</v>
      </c>
      <c r="L56" s="4">
        <f t="shared" si="21"/>
        <v>3.0000000000000027E-2</v>
      </c>
      <c r="M56" s="8">
        <f t="shared" si="22"/>
        <v>440381.67306681885</v>
      </c>
      <c r="N56" s="8">
        <f t="shared" si="13"/>
        <v>2449.1666146534631</v>
      </c>
      <c r="O56" s="8">
        <f t="shared" si="14"/>
        <v>440381.67306681885</v>
      </c>
      <c r="P56" s="8">
        <f t="shared" si="23"/>
        <v>21498.75</v>
      </c>
      <c r="Q56" s="8">
        <f t="shared" si="24"/>
        <v>1736.46</v>
      </c>
      <c r="R56" s="8">
        <f t="shared" si="25"/>
        <v>59618.32999999998</v>
      </c>
      <c r="S56" s="8">
        <f t="shared" si="26"/>
        <v>0</v>
      </c>
      <c r="T56" s="8">
        <f t="shared" si="15"/>
        <v>59618.33</v>
      </c>
    </row>
    <row r="57" spans="2:20" x14ac:dyDescent="0.3">
      <c r="B57" s="4">
        <v>54</v>
      </c>
      <c r="C57" s="4">
        <f t="shared" si="16"/>
        <v>93</v>
      </c>
      <c r="D57" s="8">
        <f t="shared" si="17"/>
        <v>59618.32999999998</v>
      </c>
      <c r="E57" s="8">
        <f t="shared" si="27"/>
        <v>2500</v>
      </c>
      <c r="F57" s="8">
        <f t="shared" si="10"/>
        <v>75</v>
      </c>
      <c r="G57" s="8">
        <f t="shared" si="28"/>
        <v>50</v>
      </c>
      <c r="H57" s="8">
        <f t="shared" si="12"/>
        <v>61993.32999999998</v>
      </c>
      <c r="I57" s="4">
        <f t="shared" si="18"/>
        <v>1.03</v>
      </c>
      <c r="J57" s="4">
        <f t="shared" si="19"/>
        <v>0.970873786407767</v>
      </c>
      <c r="K57" s="4">
        <f t="shared" si="20"/>
        <v>56.051000000000002</v>
      </c>
      <c r="L57" s="4">
        <f t="shared" si="21"/>
        <v>2.0000000000000018E-2</v>
      </c>
      <c r="M57" s="8">
        <f t="shared" si="22"/>
        <v>462044.95168700849</v>
      </c>
      <c r="N57" s="8">
        <f t="shared" si="13"/>
        <v>1275.6325883558022</v>
      </c>
      <c r="O57" s="8">
        <f t="shared" si="14"/>
        <v>462044.95168700849</v>
      </c>
      <c r="P57" s="8">
        <f t="shared" si="23"/>
        <v>25143.77</v>
      </c>
      <c r="Q57" s="8">
        <f t="shared" si="24"/>
        <v>1105.49</v>
      </c>
      <c r="R57" s="8">
        <f t="shared" si="25"/>
        <v>37955.049999999981</v>
      </c>
      <c r="S57" s="8">
        <f t="shared" si="26"/>
        <v>0</v>
      </c>
      <c r="T57" s="8">
        <f t="shared" si="15"/>
        <v>37955.050000000003</v>
      </c>
    </row>
    <row r="58" spans="2:20" x14ac:dyDescent="0.3">
      <c r="B58" s="4">
        <v>55</v>
      </c>
      <c r="C58" s="4">
        <f t="shared" si="16"/>
        <v>94</v>
      </c>
      <c r="D58" s="8">
        <f t="shared" si="17"/>
        <v>37955.049999999981</v>
      </c>
      <c r="E58" s="8">
        <f t="shared" si="27"/>
        <v>2500</v>
      </c>
      <c r="F58" s="8">
        <f t="shared" si="10"/>
        <v>75</v>
      </c>
      <c r="G58" s="8">
        <f t="shared" si="28"/>
        <v>50</v>
      </c>
      <c r="H58" s="8">
        <f t="shared" si="12"/>
        <v>40330.049999999981</v>
      </c>
      <c r="I58" s="4">
        <f t="shared" si="18"/>
        <v>1.03</v>
      </c>
      <c r="J58" s="4">
        <f t="shared" si="19"/>
        <v>0.970873786407767</v>
      </c>
      <c r="K58" s="4">
        <f t="shared" si="20"/>
        <v>62.420999999999999</v>
      </c>
      <c r="L58" s="4">
        <f t="shared" si="21"/>
        <v>1.0000000000000009E-2</v>
      </c>
      <c r="M58" s="8">
        <f t="shared" si="22"/>
        <v>488982.84677877818</v>
      </c>
      <c r="N58" s="8">
        <f t="shared" si="13"/>
        <v>415.14038022326099</v>
      </c>
      <c r="O58" s="8">
        <f t="shared" si="14"/>
        <v>488982.84677877818</v>
      </c>
      <c r="P58" s="8">
        <f t="shared" si="23"/>
        <v>29633.78</v>
      </c>
      <c r="Q58" s="8">
        <f t="shared" si="24"/>
        <v>320.89</v>
      </c>
      <c r="R58" s="8">
        <f t="shared" si="25"/>
        <v>11017.159999999982</v>
      </c>
      <c r="S58" s="8">
        <f t="shared" si="26"/>
        <v>0</v>
      </c>
      <c r="T58" s="8">
        <f t="shared" si="15"/>
        <v>11017.16</v>
      </c>
    </row>
    <row r="59" spans="2:20" x14ac:dyDescent="0.3">
      <c r="B59" s="4">
        <v>56</v>
      </c>
      <c r="C59" s="4">
        <f t="shared" si="16"/>
        <v>95</v>
      </c>
      <c r="D59" s="8">
        <f t="shared" si="17"/>
        <v>11017.159999999982</v>
      </c>
      <c r="E59" s="8">
        <f t="shared" si="27"/>
        <v>2500</v>
      </c>
      <c r="F59" s="8">
        <f t="shared" si="10"/>
        <v>75</v>
      </c>
      <c r="G59" s="8">
        <f t="shared" si="28"/>
        <v>50</v>
      </c>
      <c r="H59" s="8">
        <f t="shared" si="12"/>
        <v>13392.159999999982</v>
      </c>
      <c r="I59" s="4">
        <f t="shared" si="18"/>
        <v>1.03</v>
      </c>
      <c r="J59" s="4">
        <f t="shared" si="19"/>
        <v>0.970873786407767</v>
      </c>
      <c r="K59" s="4">
        <f t="shared" si="20"/>
        <v>69.44</v>
      </c>
      <c r="L59" s="4">
        <f t="shared" si="21"/>
        <v>0</v>
      </c>
      <c r="M59" s="8">
        <f t="shared" si="22"/>
        <v>522487.61519944982</v>
      </c>
      <c r="N59" s="8">
        <f t="shared" si="13"/>
        <v>0</v>
      </c>
      <c r="O59" s="8">
        <f t="shared" si="14"/>
        <v>522487.61519944982</v>
      </c>
      <c r="P59" s="8">
        <f t="shared" si="23"/>
        <v>35224.800000000003</v>
      </c>
      <c r="Q59" s="8">
        <f t="shared" si="24"/>
        <v>0</v>
      </c>
      <c r="R59" s="8">
        <f t="shared" si="25"/>
        <v>0</v>
      </c>
      <c r="S59" s="8">
        <f t="shared" si="26"/>
        <v>0</v>
      </c>
      <c r="T59" s="8">
        <f t="shared" si="15"/>
        <v>0</v>
      </c>
    </row>
    <row r="60" spans="2:20" x14ac:dyDescent="0.3">
      <c r="B60" s="4">
        <v>57</v>
      </c>
      <c r="C60" s="4">
        <f t="shared" si="16"/>
        <v>96</v>
      </c>
      <c r="D60" s="8">
        <f t="shared" si="17"/>
        <v>0</v>
      </c>
      <c r="E60" s="8">
        <f t="shared" si="27"/>
        <v>0</v>
      </c>
      <c r="F60" s="8">
        <f t="shared" si="10"/>
        <v>0</v>
      </c>
      <c r="G60" s="8">
        <f t="shared" si="28"/>
        <v>0</v>
      </c>
      <c r="H60" s="8">
        <f t="shared" si="12"/>
        <v>0</v>
      </c>
      <c r="I60" s="4">
        <f t="shared" si="18"/>
        <v>1.03</v>
      </c>
      <c r="J60" s="4">
        <f t="shared" si="19"/>
        <v>0.970873786407767</v>
      </c>
      <c r="K60" s="4">
        <f t="shared" si="20"/>
        <v>77.155000000000001</v>
      </c>
      <c r="L60" s="4">
        <f t="shared" si="21"/>
        <v>0</v>
      </c>
      <c r="M60" s="8">
        <f t="shared" si="22"/>
        <v>541802.7946188146</v>
      </c>
      <c r="N60" s="8">
        <f t="shared" si="13"/>
        <v>0</v>
      </c>
      <c r="O60" s="8">
        <f t="shared" si="14"/>
        <v>541802.7946188146</v>
      </c>
      <c r="P60" s="8">
        <f t="shared" si="23"/>
        <v>40585.24</v>
      </c>
      <c r="Q60" s="8">
        <f t="shared" si="24"/>
        <v>0</v>
      </c>
      <c r="R60" s="8">
        <f t="shared" si="25"/>
        <v>0</v>
      </c>
      <c r="S60" s="8">
        <f t="shared" si="26"/>
        <v>0</v>
      </c>
      <c r="T60" s="8">
        <f t="shared" si="15"/>
        <v>0</v>
      </c>
    </row>
    <row r="61" spans="2:20" x14ac:dyDescent="0.3">
      <c r="B61" s="4">
        <v>58</v>
      </c>
      <c r="C61" s="4">
        <f t="shared" si="16"/>
        <v>97</v>
      </c>
      <c r="D61" s="8">
        <f t="shared" si="17"/>
        <v>0</v>
      </c>
      <c r="E61" s="8">
        <f t="shared" si="27"/>
        <v>0</v>
      </c>
      <c r="F61" s="8">
        <f t="shared" si="10"/>
        <v>0</v>
      </c>
      <c r="G61" s="8">
        <f t="shared" si="28"/>
        <v>0</v>
      </c>
      <c r="H61" s="8">
        <f t="shared" si="12"/>
        <v>0</v>
      </c>
      <c r="I61" s="4">
        <f t="shared" si="18"/>
        <v>1.03</v>
      </c>
      <c r="J61" s="4">
        <f t="shared" si="19"/>
        <v>0.970873786407767</v>
      </c>
      <c r="K61" s="4">
        <f t="shared" si="20"/>
        <v>85.611999999999995</v>
      </c>
      <c r="L61" s="4">
        <f t="shared" si="21"/>
        <v>0</v>
      </c>
      <c r="M61" s="8">
        <f t="shared" si="22"/>
        <v>546813.82520330534</v>
      </c>
      <c r="N61" s="8">
        <f t="shared" si="13"/>
        <v>0</v>
      </c>
      <c r="O61" s="8">
        <f t="shared" si="14"/>
        <v>546813.82520330534</v>
      </c>
      <c r="P61" s="8">
        <f t="shared" si="23"/>
        <v>45450.32</v>
      </c>
      <c r="Q61" s="8">
        <f t="shared" si="24"/>
        <v>0</v>
      </c>
      <c r="R61" s="8">
        <f t="shared" si="25"/>
        <v>0</v>
      </c>
      <c r="S61" s="8">
        <f t="shared" si="26"/>
        <v>0</v>
      </c>
      <c r="T61" s="8">
        <f t="shared" si="15"/>
        <v>0</v>
      </c>
    </row>
    <row r="62" spans="2:20" x14ac:dyDescent="0.3">
      <c r="B62" s="4">
        <v>59</v>
      </c>
      <c r="C62" s="4">
        <f t="shared" si="16"/>
        <v>98</v>
      </c>
      <c r="D62" s="8">
        <f t="shared" si="17"/>
        <v>0</v>
      </c>
      <c r="E62" s="8">
        <f t="shared" si="27"/>
        <v>0</v>
      </c>
      <c r="F62" s="8">
        <f t="shared" si="10"/>
        <v>0</v>
      </c>
      <c r="G62" s="8">
        <f t="shared" si="28"/>
        <v>0</v>
      </c>
      <c r="H62" s="8">
        <f t="shared" si="12"/>
        <v>0</v>
      </c>
      <c r="I62" s="4">
        <f t="shared" si="18"/>
        <v>1.03</v>
      </c>
      <c r="J62" s="4">
        <f t="shared" si="19"/>
        <v>0.970873786407767</v>
      </c>
      <c r="K62" s="4">
        <f t="shared" si="20"/>
        <v>94.853999999999999</v>
      </c>
      <c r="L62" s="4">
        <f t="shared" si="21"/>
        <v>0</v>
      </c>
      <c r="M62" s="8">
        <f t="shared" si="22"/>
        <v>552397.07185360149</v>
      </c>
      <c r="N62" s="8">
        <f t="shared" si="13"/>
        <v>0</v>
      </c>
      <c r="O62" s="8">
        <f t="shared" si="14"/>
        <v>552397.07185360149</v>
      </c>
      <c r="P62" s="8">
        <f t="shared" si="23"/>
        <v>50870.94</v>
      </c>
      <c r="Q62" s="8">
        <f t="shared" si="24"/>
        <v>0</v>
      </c>
      <c r="R62" s="8">
        <f t="shared" si="25"/>
        <v>0</v>
      </c>
      <c r="S62" s="8">
        <f t="shared" si="26"/>
        <v>0</v>
      </c>
      <c r="T62" s="8">
        <f t="shared" si="15"/>
        <v>0</v>
      </c>
    </row>
    <row r="63" spans="2:20" x14ac:dyDescent="0.3">
      <c r="B63" s="4">
        <v>60</v>
      </c>
      <c r="C63" s="4">
        <f t="shared" si="16"/>
        <v>99</v>
      </c>
      <c r="D63" s="8">
        <f t="shared" si="17"/>
        <v>0</v>
      </c>
      <c r="E63" s="8">
        <f t="shared" si="27"/>
        <v>0</v>
      </c>
      <c r="F63" s="8">
        <f t="shared" si="10"/>
        <v>0</v>
      </c>
      <c r="G63" s="8">
        <f t="shared" si="28"/>
        <v>0</v>
      </c>
      <c r="H63" s="8">
        <f t="shared" si="12"/>
        <v>0</v>
      </c>
      <c r="I63" s="4">
        <f t="shared" si="18"/>
        <v>1.03</v>
      </c>
      <c r="J63" s="4">
        <f t="shared" si="19"/>
        <v>0.970873786407767</v>
      </c>
      <c r="K63" s="4">
        <f t="shared" si="20"/>
        <v>104.91800000000001</v>
      </c>
      <c r="L63" s="4">
        <f t="shared" si="21"/>
        <v>0</v>
      </c>
      <c r="M63" s="8">
        <f t="shared" si="22"/>
        <v>558608.03814622574</v>
      </c>
      <c r="N63" s="8">
        <f t="shared" si="13"/>
        <v>0</v>
      </c>
      <c r="O63" s="8">
        <f t="shared" si="14"/>
        <v>558608.03814622574</v>
      </c>
      <c r="P63" s="8">
        <f t="shared" si="23"/>
        <v>56901.01</v>
      </c>
      <c r="Q63" s="8">
        <f t="shared" si="24"/>
        <v>0</v>
      </c>
      <c r="R63" s="8">
        <f t="shared" si="25"/>
        <v>0</v>
      </c>
      <c r="S63" s="8">
        <f t="shared" si="26"/>
        <v>0</v>
      </c>
      <c r="T63" s="8">
        <f t="shared" si="15"/>
        <v>0</v>
      </c>
    </row>
    <row r="64" spans="2:20" x14ac:dyDescent="0.3">
      <c r="B64" s="4">
        <v>61</v>
      </c>
      <c r="C64" s="4">
        <f t="shared" si="16"/>
        <v>100</v>
      </c>
      <c r="D64" s="8">
        <f t="shared" si="17"/>
        <v>0</v>
      </c>
      <c r="E64" s="8">
        <f t="shared" si="27"/>
        <v>0</v>
      </c>
      <c r="F64" s="8">
        <f t="shared" si="10"/>
        <v>0</v>
      </c>
      <c r="G64" s="8">
        <f t="shared" si="28"/>
        <v>0</v>
      </c>
      <c r="H64" s="8">
        <f t="shared" si="12"/>
        <v>0</v>
      </c>
      <c r="I64" s="4">
        <f t="shared" si="18"/>
        <v>1.03</v>
      </c>
      <c r="J64" s="4">
        <f t="shared" si="19"/>
        <v>0.970873786407767</v>
      </c>
      <c r="K64" s="4">
        <f t="shared" si="20"/>
        <v>104.91800000000001</v>
      </c>
      <c r="L64" s="4">
        <f t="shared" si="21"/>
        <v>0</v>
      </c>
      <c r="M64" s="8">
        <f t="shared" si="22"/>
        <v>558608.03814622574</v>
      </c>
      <c r="N64" s="8">
        <f t="shared" si="13"/>
        <v>0</v>
      </c>
      <c r="O64" s="8">
        <f t="shared" si="14"/>
        <v>558608.03814622574</v>
      </c>
      <c r="P64" s="8">
        <f t="shared" si="23"/>
        <v>56901.01</v>
      </c>
      <c r="Q64" s="8">
        <f t="shared" si="24"/>
        <v>0</v>
      </c>
      <c r="R64" s="8">
        <f t="shared" si="25"/>
        <v>0</v>
      </c>
      <c r="S64" s="8">
        <f t="shared" si="26"/>
        <v>0</v>
      </c>
      <c r="T64" s="8">
        <f t="shared" si="15"/>
        <v>0</v>
      </c>
    </row>
    <row r="65" spans="2:20" x14ac:dyDescent="0.3">
      <c r="B65" s="4">
        <v>62</v>
      </c>
      <c r="C65" s="4">
        <f t="shared" si="16"/>
        <v>101</v>
      </c>
      <c r="D65" s="8">
        <f t="shared" si="17"/>
        <v>0</v>
      </c>
      <c r="E65" s="8">
        <f t="shared" si="27"/>
        <v>0</v>
      </c>
      <c r="F65" s="8">
        <f t="shared" si="10"/>
        <v>0</v>
      </c>
      <c r="G65" s="8">
        <f t="shared" si="28"/>
        <v>0</v>
      </c>
      <c r="H65" s="8">
        <f t="shared" si="12"/>
        <v>0</v>
      </c>
      <c r="I65" s="4">
        <f t="shared" si="18"/>
        <v>1.03</v>
      </c>
      <c r="J65" s="4">
        <f t="shared" si="19"/>
        <v>0.970873786407767</v>
      </c>
      <c r="K65" s="4">
        <f t="shared" si="20"/>
        <v>104.91800000000001</v>
      </c>
      <c r="L65" s="4">
        <f t="shared" si="21"/>
        <v>0</v>
      </c>
      <c r="M65" s="8">
        <f t="shared" si="22"/>
        <v>558608.03814622574</v>
      </c>
      <c r="N65" s="8">
        <f t="shared" si="13"/>
        <v>0</v>
      </c>
      <c r="O65" s="8">
        <f t="shared" si="14"/>
        <v>558608.03814622574</v>
      </c>
      <c r="P65" s="8">
        <f t="shared" si="23"/>
        <v>56901.01</v>
      </c>
      <c r="Q65" s="8">
        <f t="shared" si="24"/>
        <v>0</v>
      </c>
      <c r="R65" s="8">
        <f t="shared" si="25"/>
        <v>0</v>
      </c>
      <c r="S65" s="8">
        <f t="shared" si="26"/>
        <v>0</v>
      </c>
      <c r="T65" s="8">
        <f t="shared" si="15"/>
        <v>0</v>
      </c>
    </row>
    <row r="66" spans="2:20" x14ac:dyDescent="0.3">
      <c r="B66" s="4">
        <v>63</v>
      </c>
      <c r="C66" s="4">
        <f t="shared" si="16"/>
        <v>102</v>
      </c>
      <c r="D66" s="8">
        <f t="shared" si="17"/>
        <v>0</v>
      </c>
      <c r="E66" s="8">
        <f t="shared" si="27"/>
        <v>0</v>
      </c>
      <c r="F66" s="8">
        <f t="shared" si="10"/>
        <v>0</v>
      </c>
      <c r="G66" s="8">
        <f t="shared" si="28"/>
        <v>0</v>
      </c>
      <c r="H66" s="8">
        <f t="shared" si="12"/>
        <v>0</v>
      </c>
      <c r="I66" s="4">
        <f t="shared" si="18"/>
        <v>1.03</v>
      </c>
      <c r="J66" s="4">
        <f t="shared" si="19"/>
        <v>0.970873786407767</v>
      </c>
      <c r="K66" s="4">
        <f t="shared" si="20"/>
        <v>104.91800000000001</v>
      </c>
      <c r="L66" s="4">
        <f t="shared" si="21"/>
        <v>0</v>
      </c>
      <c r="M66" s="8">
        <f t="shared" si="22"/>
        <v>558608.03814622574</v>
      </c>
      <c r="N66" s="8">
        <f t="shared" si="13"/>
        <v>0</v>
      </c>
      <c r="O66" s="8">
        <f t="shared" si="14"/>
        <v>558608.03814622574</v>
      </c>
      <c r="P66" s="8">
        <f t="shared" si="23"/>
        <v>56901.01</v>
      </c>
      <c r="Q66" s="8">
        <f t="shared" si="24"/>
        <v>0</v>
      </c>
      <c r="R66" s="8">
        <f t="shared" si="25"/>
        <v>0</v>
      </c>
      <c r="S66" s="8">
        <f t="shared" si="26"/>
        <v>0</v>
      </c>
      <c r="T66" s="8">
        <f t="shared" si="15"/>
        <v>0</v>
      </c>
    </row>
    <row r="67" spans="2:20" x14ac:dyDescent="0.3">
      <c r="B67" s="4">
        <v>64</v>
      </c>
      <c r="C67" s="4">
        <f t="shared" si="16"/>
        <v>103</v>
      </c>
      <c r="D67" s="8">
        <f t="shared" si="17"/>
        <v>0</v>
      </c>
      <c r="E67" s="8">
        <f t="shared" si="27"/>
        <v>0</v>
      </c>
      <c r="F67" s="8">
        <f t="shared" si="10"/>
        <v>0</v>
      </c>
      <c r="G67" s="8">
        <f t="shared" si="28"/>
        <v>0</v>
      </c>
      <c r="H67" s="8">
        <f t="shared" si="12"/>
        <v>0</v>
      </c>
      <c r="I67" s="4">
        <f t="shared" si="18"/>
        <v>1.03</v>
      </c>
      <c r="J67" s="4">
        <f t="shared" si="19"/>
        <v>0.970873786407767</v>
      </c>
      <c r="K67" s="4">
        <f t="shared" si="20"/>
        <v>104.91800000000001</v>
      </c>
      <c r="L67" s="4">
        <f t="shared" si="21"/>
        <v>0</v>
      </c>
      <c r="M67" s="8">
        <f t="shared" si="22"/>
        <v>558608.03814622574</v>
      </c>
      <c r="N67" s="8">
        <f t="shared" si="13"/>
        <v>0</v>
      </c>
      <c r="O67" s="8">
        <f t="shared" si="14"/>
        <v>558608.03814622574</v>
      </c>
      <c r="P67" s="8">
        <f t="shared" si="23"/>
        <v>56901.01</v>
      </c>
      <c r="Q67" s="8">
        <f t="shared" si="24"/>
        <v>0</v>
      </c>
      <c r="R67" s="8">
        <f t="shared" si="25"/>
        <v>0</v>
      </c>
      <c r="S67" s="8">
        <f t="shared" si="26"/>
        <v>0</v>
      </c>
      <c r="T67" s="8">
        <f t="shared" si="15"/>
        <v>0</v>
      </c>
    </row>
    <row r="68" spans="2:20" x14ac:dyDescent="0.3">
      <c r="B68" s="4">
        <v>65</v>
      </c>
      <c r="C68" s="4">
        <f t="shared" si="16"/>
        <v>104</v>
      </c>
      <c r="D68" s="8">
        <f t="shared" si="17"/>
        <v>0</v>
      </c>
      <c r="E68" s="8">
        <f t="shared" si="27"/>
        <v>0</v>
      </c>
      <c r="F68" s="8">
        <f t="shared" si="10"/>
        <v>0</v>
      </c>
      <c r="G68" s="8">
        <f t="shared" si="28"/>
        <v>0</v>
      </c>
      <c r="H68" s="8">
        <f t="shared" si="12"/>
        <v>0</v>
      </c>
      <c r="I68" s="4">
        <f t="shared" ref="I68:I99" si="29">1+VLOOKUP(B68,creditedrates,3)</f>
        <v>1.03</v>
      </c>
      <c r="J68" s="4">
        <f t="shared" ref="J68:J99" si="30">1/(1+iq)</f>
        <v>0.970873786407767</v>
      </c>
      <c r="K68" s="4">
        <f t="shared" ref="K68:K99" si="31">VLOOKUP(C68,COIs,COIcolumn)</f>
        <v>104.91800000000001</v>
      </c>
      <c r="L68" s="4">
        <f t="shared" ref="L68:L99" si="32">VLOOKUP(C68,corridorfactors,2)-1</f>
        <v>0</v>
      </c>
      <c r="M68" s="8">
        <f t="shared" ref="M68:M99" si="33">(face-H68*I68)/(1-(K68/1000)*I68*J68)</f>
        <v>558608.03814622574</v>
      </c>
      <c r="N68" s="8">
        <f t="shared" si="13"/>
        <v>0</v>
      </c>
      <c r="O68" s="8">
        <f t="shared" si="14"/>
        <v>558608.03814622574</v>
      </c>
      <c r="P68" s="8">
        <f t="shared" ref="P68:P99" si="34">ROUND(VLOOKUP(C68,COIs,COIcolumn)*(O68/1000)/(1+iq),2)</f>
        <v>56901.01</v>
      </c>
      <c r="Q68" s="8">
        <f t="shared" ref="Q68:Q99" si="35">ROUND(MAX((D68+E68-F68-G68-P68)*VLOOKUP(B68,creditedrates,3),0),2)</f>
        <v>0</v>
      </c>
      <c r="R68" s="8">
        <f t="shared" ref="R68:R99" si="36">MAX(D68+E68-F68-G68-P68+Q68,0)</f>
        <v>0</v>
      </c>
      <c r="S68" s="8">
        <f t="shared" ref="S68:S99" si="37">ROUND(VLOOKUP(B68,surrchargepct,2)*R68,2)</f>
        <v>0</v>
      </c>
      <c r="T68" s="8">
        <f t="shared" si="15"/>
        <v>0</v>
      </c>
    </row>
    <row r="69" spans="2:20" x14ac:dyDescent="0.3">
      <c r="B69" s="4">
        <v>66</v>
      </c>
      <c r="C69" s="4">
        <f t="shared" si="16"/>
        <v>105</v>
      </c>
      <c r="D69" s="8">
        <f t="shared" si="17"/>
        <v>0</v>
      </c>
      <c r="E69" s="8">
        <f t="shared" ref="E69:E100" si="38">IF(R68&gt;0,VLOOKUP(B69,premiums,3),0)</f>
        <v>0</v>
      </c>
      <c r="F69" s="8">
        <f t="shared" ref="F69:F114" si="39">pctpremexp*E69</f>
        <v>0</v>
      </c>
      <c r="G69" s="8">
        <f t="shared" ref="G69:G100" si="40">IF(R68&gt;0,renewalexp,0)</f>
        <v>0</v>
      </c>
      <c r="H69" s="8">
        <f t="shared" ref="H69:H114" si="41">D69+E69-F69-G69</f>
        <v>0</v>
      </c>
      <c r="I69" s="4">
        <f t="shared" si="29"/>
        <v>1.03</v>
      </c>
      <c r="J69" s="4">
        <f t="shared" si="30"/>
        <v>0.970873786407767</v>
      </c>
      <c r="K69" s="4">
        <f t="shared" si="31"/>
        <v>104.91800000000001</v>
      </c>
      <c r="L69" s="4">
        <f t="shared" si="32"/>
        <v>0</v>
      </c>
      <c r="M69" s="8">
        <f t="shared" si="33"/>
        <v>558608.03814622574</v>
      </c>
      <c r="N69" s="8">
        <f t="shared" ref="N69:N114" si="42">(L69*H69*I69)/((1+L69*(K69/1000)*I69*J69))</f>
        <v>0</v>
      </c>
      <c r="O69" s="8">
        <f t="shared" ref="O69:O114" si="43">MAX(M69,N69)</f>
        <v>558608.03814622574</v>
      </c>
      <c r="P69" s="8">
        <f t="shared" si="34"/>
        <v>56901.01</v>
      </c>
      <c r="Q69" s="8">
        <f t="shared" si="35"/>
        <v>0</v>
      </c>
      <c r="R69" s="8">
        <f t="shared" si="36"/>
        <v>0</v>
      </c>
      <c r="S69" s="8">
        <f t="shared" si="37"/>
        <v>0</v>
      </c>
      <c r="T69" s="8">
        <f t="shared" ref="T69:T114" si="44">ROUND(MAX(R69-S69,0),2)</f>
        <v>0</v>
      </c>
    </row>
    <row r="70" spans="2:20" x14ac:dyDescent="0.3">
      <c r="B70" s="4">
        <v>67</v>
      </c>
      <c r="C70" s="4">
        <f t="shared" ref="C70:C114" si="45">C69+1</f>
        <v>106</v>
      </c>
      <c r="D70" s="8">
        <f t="shared" ref="D70:D114" si="46">R69</f>
        <v>0</v>
      </c>
      <c r="E70" s="8">
        <f t="shared" si="38"/>
        <v>0</v>
      </c>
      <c r="F70" s="8">
        <f t="shared" si="39"/>
        <v>0</v>
      </c>
      <c r="G70" s="8">
        <f t="shared" si="40"/>
        <v>0</v>
      </c>
      <c r="H70" s="8">
        <f t="shared" si="41"/>
        <v>0</v>
      </c>
      <c r="I70" s="4">
        <f t="shared" si="29"/>
        <v>1.03</v>
      </c>
      <c r="J70" s="4">
        <f t="shared" si="30"/>
        <v>0.970873786407767</v>
      </c>
      <c r="K70" s="4">
        <f t="shared" si="31"/>
        <v>104.91800000000001</v>
      </c>
      <c r="L70" s="4">
        <f t="shared" si="32"/>
        <v>0</v>
      </c>
      <c r="M70" s="8">
        <f t="shared" si="33"/>
        <v>558608.03814622574</v>
      </c>
      <c r="N70" s="8">
        <f t="shared" si="42"/>
        <v>0</v>
      </c>
      <c r="O70" s="8">
        <f t="shared" si="43"/>
        <v>558608.03814622574</v>
      </c>
      <c r="P70" s="8">
        <f t="shared" si="34"/>
        <v>56901.01</v>
      </c>
      <c r="Q70" s="8">
        <f t="shared" si="35"/>
        <v>0</v>
      </c>
      <c r="R70" s="8">
        <f t="shared" si="36"/>
        <v>0</v>
      </c>
      <c r="S70" s="8">
        <f t="shared" si="37"/>
        <v>0</v>
      </c>
      <c r="T70" s="8">
        <f t="shared" si="44"/>
        <v>0</v>
      </c>
    </row>
    <row r="71" spans="2:20" x14ac:dyDescent="0.3">
      <c r="B71" s="4">
        <v>68</v>
      </c>
      <c r="C71" s="4">
        <f t="shared" si="45"/>
        <v>107</v>
      </c>
      <c r="D71" s="8">
        <f t="shared" si="46"/>
        <v>0</v>
      </c>
      <c r="E71" s="8">
        <f t="shared" si="38"/>
        <v>0</v>
      </c>
      <c r="F71" s="8">
        <f t="shared" si="39"/>
        <v>0</v>
      </c>
      <c r="G71" s="8">
        <f t="shared" si="40"/>
        <v>0</v>
      </c>
      <c r="H71" s="8">
        <f t="shared" si="41"/>
        <v>0</v>
      </c>
      <c r="I71" s="4">
        <f t="shared" si="29"/>
        <v>1.03</v>
      </c>
      <c r="J71" s="4">
        <f t="shared" si="30"/>
        <v>0.970873786407767</v>
      </c>
      <c r="K71" s="4">
        <f t="shared" si="31"/>
        <v>104.91800000000001</v>
      </c>
      <c r="L71" s="4">
        <f t="shared" si="32"/>
        <v>0</v>
      </c>
      <c r="M71" s="8">
        <f t="shared" si="33"/>
        <v>558608.03814622574</v>
      </c>
      <c r="N71" s="8">
        <f t="shared" si="42"/>
        <v>0</v>
      </c>
      <c r="O71" s="8">
        <f t="shared" si="43"/>
        <v>558608.03814622574</v>
      </c>
      <c r="P71" s="8">
        <f t="shared" si="34"/>
        <v>56901.01</v>
      </c>
      <c r="Q71" s="8">
        <f t="shared" si="35"/>
        <v>0</v>
      </c>
      <c r="R71" s="8">
        <f t="shared" si="36"/>
        <v>0</v>
      </c>
      <c r="S71" s="8">
        <f t="shared" si="37"/>
        <v>0</v>
      </c>
      <c r="T71" s="8">
        <f t="shared" si="44"/>
        <v>0</v>
      </c>
    </row>
    <row r="72" spans="2:20" x14ac:dyDescent="0.3">
      <c r="B72" s="4">
        <v>69</v>
      </c>
      <c r="C72" s="4">
        <f t="shared" si="45"/>
        <v>108</v>
      </c>
      <c r="D72" s="8">
        <f t="shared" si="46"/>
        <v>0</v>
      </c>
      <c r="E72" s="8">
        <f t="shared" si="38"/>
        <v>0</v>
      </c>
      <c r="F72" s="8">
        <f t="shared" si="39"/>
        <v>0</v>
      </c>
      <c r="G72" s="8">
        <f t="shared" si="40"/>
        <v>0</v>
      </c>
      <c r="H72" s="8">
        <f t="shared" si="41"/>
        <v>0</v>
      </c>
      <c r="I72" s="4">
        <f t="shared" si="29"/>
        <v>1.03</v>
      </c>
      <c r="J72" s="4">
        <f t="shared" si="30"/>
        <v>0.970873786407767</v>
      </c>
      <c r="K72" s="4">
        <f t="shared" si="31"/>
        <v>104.91800000000001</v>
      </c>
      <c r="L72" s="4">
        <f t="shared" si="32"/>
        <v>0</v>
      </c>
      <c r="M72" s="8">
        <f t="shared" si="33"/>
        <v>558608.03814622574</v>
      </c>
      <c r="N72" s="8">
        <f t="shared" si="42"/>
        <v>0</v>
      </c>
      <c r="O72" s="8">
        <f t="shared" si="43"/>
        <v>558608.03814622574</v>
      </c>
      <c r="P72" s="8">
        <f t="shared" si="34"/>
        <v>56901.01</v>
      </c>
      <c r="Q72" s="8">
        <f t="shared" si="35"/>
        <v>0</v>
      </c>
      <c r="R72" s="8">
        <f t="shared" si="36"/>
        <v>0</v>
      </c>
      <c r="S72" s="8">
        <f t="shared" si="37"/>
        <v>0</v>
      </c>
      <c r="T72" s="8">
        <f t="shared" si="44"/>
        <v>0</v>
      </c>
    </row>
    <row r="73" spans="2:20" x14ac:dyDescent="0.3">
      <c r="B73" s="4">
        <v>70</v>
      </c>
      <c r="C73" s="4">
        <f t="shared" si="45"/>
        <v>109</v>
      </c>
      <c r="D73" s="8">
        <f t="shared" si="46"/>
        <v>0</v>
      </c>
      <c r="E73" s="8">
        <f t="shared" si="38"/>
        <v>0</v>
      </c>
      <c r="F73" s="8">
        <f t="shared" si="39"/>
        <v>0</v>
      </c>
      <c r="G73" s="8">
        <f t="shared" si="40"/>
        <v>0</v>
      </c>
      <c r="H73" s="8">
        <f t="shared" si="41"/>
        <v>0</v>
      </c>
      <c r="I73" s="4">
        <f t="shared" si="29"/>
        <v>1.03</v>
      </c>
      <c r="J73" s="4">
        <f t="shared" si="30"/>
        <v>0.970873786407767</v>
      </c>
      <c r="K73" s="4">
        <f t="shared" si="31"/>
        <v>104.91800000000001</v>
      </c>
      <c r="L73" s="4">
        <f t="shared" si="32"/>
        <v>0</v>
      </c>
      <c r="M73" s="8">
        <f t="shared" si="33"/>
        <v>558608.03814622574</v>
      </c>
      <c r="N73" s="8">
        <f t="shared" si="42"/>
        <v>0</v>
      </c>
      <c r="O73" s="8">
        <f t="shared" si="43"/>
        <v>558608.03814622574</v>
      </c>
      <c r="P73" s="8">
        <f t="shared" si="34"/>
        <v>56901.01</v>
      </c>
      <c r="Q73" s="8">
        <f t="shared" si="35"/>
        <v>0</v>
      </c>
      <c r="R73" s="8">
        <f t="shared" si="36"/>
        <v>0</v>
      </c>
      <c r="S73" s="8">
        <f t="shared" si="37"/>
        <v>0</v>
      </c>
      <c r="T73" s="8">
        <f t="shared" si="44"/>
        <v>0</v>
      </c>
    </row>
    <row r="74" spans="2:20" x14ac:dyDescent="0.3">
      <c r="B74" s="4">
        <v>71</v>
      </c>
      <c r="C74" s="4">
        <f t="shared" si="45"/>
        <v>110</v>
      </c>
      <c r="D74" s="8">
        <f t="shared" si="46"/>
        <v>0</v>
      </c>
      <c r="E74" s="8">
        <f t="shared" si="38"/>
        <v>0</v>
      </c>
      <c r="F74" s="8">
        <f t="shared" si="39"/>
        <v>0</v>
      </c>
      <c r="G74" s="8">
        <f t="shared" si="40"/>
        <v>0</v>
      </c>
      <c r="H74" s="8">
        <f t="shared" si="41"/>
        <v>0</v>
      </c>
      <c r="I74" s="4">
        <f t="shared" si="29"/>
        <v>1.03</v>
      </c>
      <c r="J74" s="4">
        <f t="shared" si="30"/>
        <v>0.970873786407767</v>
      </c>
      <c r="K74" s="4">
        <f t="shared" si="31"/>
        <v>104.91800000000001</v>
      </c>
      <c r="L74" s="4">
        <f t="shared" si="32"/>
        <v>0</v>
      </c>
      <c r="M74" s="8">
        <f t="shared" si="33"/>
        <v>558608.03814622574</v>
      </c>
      <c r="N74" s="8">
        <f t="shared" si="42"/>
        <v>0</v>
      </c>
      <c r="O74" s="8">
        <f t="shared" si="43"/>
        <v>558608.03814622574</v>
      </c>
      <c r="P74" s="8">
        <f t="shared" si="34"/>
        <v>56901.01</v>
      </c>
      <c r="Q74" s="8">
        <f t="shared" si="35"/>
        <v>0</v>
      </c>
      <c r="R74" s="8">
        <f t="shared" si="36"/>
        <v>0</v>
      </c>
      <c r="S74" s="8">
        <f t="shared" si="37"/>
        <v>0</v>
      </c>
      <c r="T74" s="8">
        <f t="shared" si="44"/>
        <v>0</v>
      </c>
    </row>
    <row r="75" spans="2:20" x14ac:dyDescent="0.3">
      <c r="B75" s="4">
        <v>72</v>
      </c>
      <c r="C75" s="4">
        <f t="shared" si="45"/>
        <v>111</v>
      </c>
      <c r="D75" s="8">
        <f t="shared" si="46"/>
        <v>0</v>
      </c>
      <c r="E75" s="8">
        <f t="shared" si="38"/>
        <v>0</v>
      </c>
      <c r="F75" s="8">
        <f t="shared" si="39"/>
        <v>0</v>
      </c>
      <c r="G75" s="8">
        <f t="shared" si="40"/>
        <v>0</v>
      </c>
      <c r="H75" s="8">
        <f t="shared" si="41"/>
        <v>0</v>
      </c>
      <c r="I75" s="4">
        <f t="shared" si="29"/>
        <v>1.03</v>
      </c>
      <c r="J75" s="4">
        <f t="shared" si="30"/>
        <v>0.970873786407767</v>
      </c>
      <c r="K75" s="4">
        <f t="shared" si="31"/>
        <v>104.91800000000001</v>
      </c>
      <c r="L75" s="4">
        <f t="shared" si="32"/>
        <v>0</v>
      </c>
      <c r="M75" s="8">
        <f t="shared" si="33"/>
        <v>558608.03814622574</v>
      </c>
      <c r="N75" s="8">
        <f t="shared" si="42"/>
        <v>0</v>
      </c>
      <c r="O75" s="8">
        <f t="shared" si="43"/>
        <v>558608.03814622574</v>
      </c>
      <c r="P75" s="8">
        <f t="shared" si="34"/>
        <v>56901.01</v>
      </c>
      <c r="Q75" s="8">
        <f t="shared" si="35"/>
        <v>0</v>
      </c>
      <c r="R75" s="8">
        <f t="shared" si="36"/>
        <v>0</v>
      </c>
      <c r="S75" s="8">
        <f t="shared" si="37"/>
        <v>0</v>
      </c>
      <c r="T75" s="8">
        <f t="shared" si="44"/>
        <v>0</v>
      </c>
    </row>
    <row r="76" spans="2:20" x14ac:dyDescent="0.3">
      <c r="B76" s="4">
        <v>73</v>
      </c>
      <c r="C76" s="4">
        <f t="shared" si="45"/>
        <v>112</v>
      </c>
      <c r="D76" s="8">
        <f t="shared" si="46"/>
        <v>0</v>
      </c>
      <c r="E76" s="8">
        <f t="shared" si="38"/>
        <v>0</v>
      </c>
      <c r="F76" s="8">
        <f t="shared" si="39"/>
        <v>0</v>
      </c>
      <c r="G76" s="8">
        <f t="shared" si="40"/>
        <v>0</v>
      </c>
      <c r="H76" s="8">
        <f t="shared" si="41"/>
        <v>0</v>
      </c>
      <c r="I76" s="4">
        <f t="shared" si="29"/>
        <v>1.03</v>
      </c>
      <c r="J76" s="4">
        <f t="shared" si="30"/>
        <v>0.970873786407767</v>
      </c>
      <c r="K76" s="4">
        <f t="shared" si="31"/>
        <v>104.91800000000001</v>
      </c>
      <c r="L76" s="4">
        <f t="shared" si="32"/>
        <v>0</v>
      </c>
      <c r="M76" s="8">
        <f t="shared" si="33"/>
        <v>558608.03814622574</v>
      </c>
      <c r="N76" s="8">
        <f t="shared" si="42"/>
        <v>0</v>
      </c>
      <c r="O76" s="8">
        <f t="shared" si="43"/>
        <v>558608.03814622574</v>
      </c>
      <c r="P76" s="8">
        <f t="shared" si="34"/>
        <v>56901.01</v>
      </c>
      <c r="Q76" s="8">
        <f t="shared" si="35"/>
        <v>0</v>
      </c>
      <c r="R76" s="8">
        <f t="shared" si="36"/>
        <v>0</v>
      </c>
      <c r="S76" s="8">
        <f t="shared" si="37"/>
        <v>0</v>
      </c>
      <c r="T76" s="8">
        <f t="shared" si="44"/>
        <v>0</v>
      </c>
    </row>
    <row r="77" spans="2:20" x14ac:dyDescent="0.3">
      <c r="B77" s="4">
        <v>74</v>
      </c>
      <c r="C77" s="4">
        <f t="shared" si="45"/>
        <v>113</v>
      </c>
      <c r="D77" s="8">
        <f t="shared" si="46"/>
        <v>0</v>
      </c>
      <c r="E77" s="8">
        <f t="shared" si="38"/>
        <v>0</v>
      </c>
      <c r="F77" s="8">
        <f t="shared" si="39"/>
        <v>0</v>
      </c>
      <c r="G77" s="8">
        <f t="shared" si="40"/>
        <v>0</v>
      </c>
      <c r="H77" s="8">
        <f t="shared" si="41"/>
        <v>0</v>
      </c>
      <c r="I77" s="4">
        <f t="shared" si="29"/>
        <v>1.03</v>
      </c>
      <c r="J77" s="4">
        <f t="shared" si="30"/>
        <v>0.970873786407767</v>
      </c>
      <c r="K77" s="4">
        <f t="shared" si="31"/>
        <v>104.91800000000001</v>
      </c>
      <c r="L77" s="4">
        <f t="shared" si="32"/>
        <v>0</v>
      </c>
      <c r="M77" s="8">
        <f t="shared" si="33"/>
        <v>558608.03814622574</v>
      </c>
      <c r="N77" s="8">
        <f t="shared" si="42"/>
        <v>0</v>
      </c>
      <c r="O77" s="8">
        <f t="shared" si="43"/>
        <v>558608.03814622574</v>
      </c>
      <c r="P77" s="8">
        <f t="shared" si="34"/>
        <v>56901.01</v>
      </c>
      <c r="Q77" s="8">
        <f t="shared" si="35"/>
        <v>0</v>
      </c>
      <c r="R77" s="8">
        <f t="shared" si="36"/>
        <v>0</v>
      </c>
      <c r="S77" s="8">
        <f t="shared" si="37"/>
        <v>0</v>
      </c>
      <c r="T77" s="8">
        <f t="shared" si="44"/>
        <v>0</v>
      </c>
    </row>
    <row r="78" spans="2:20" x14ac:dyDescent="0.3">
      <c r="B78" s="4">
        <v>75</v>
      </c>
      <c r="C78" s="4">
        <f t="shared" si="45"/>
        <v>114</v>
      </c>
      <c r="D78" s="8">
        <f t="shared" si="46"/>
        <v>0</v>
      </c>
      <c r="E78" s="8">
        <f t="shared" si="38"/>
        <v>0</v>
      </c>
      <c r="F78" s="8">
        <f t="shared" si="39"/>
        <v>0</v>
      </c>
      <c r="G78" s="8">
        <f t="shared" si="40"/>
        <v>0</v>
      </c>
      <c r="H78" s="8">
        <f t="shared" si="41"/>
        <v>0</v>
      </c>
      <c r="I78" s="4">
        <f t="shared" si="29"/>
        <v>1.03</v>
      </c>
      <c r="J78" s="4">
        <f t="shared" si="30"/>
        <v>0.970873786407767</v>
      </c>
      <c r="K78" s="4">
        <f t="shared" si="31"/>
        <v>104.91800000000001</v>
      </c>
      <c r="L78" s="4">
        <f t="shared" si="32"/>
        <v>0</v>
      </c>
      <c r="M78" s="8">
        <f t="shared" si="33"/>
        <v>558608.03814622574</v>
      </c>
      <c r="N78" s="8">
        <f t="shared" si="42"/>
        <v>0</v>
      </c>
      <c r="O78" s="8">
        <f t="shared" si="43"/>
        <v>558608.03814622574</v>
      </c>
      <c r="P78" s="8">
        <f t="shared" si="34"/>
        <v>56901.01</v>
      </c>
      <c r="Q78" s="8">
        <f t="shared" si="35"/>
        <v>0</v>
      </c>
      <c r="R78" s="8">
        <f t="shared" si="36"/>
        <v>0</v>
      </c>
      <c r="S78" s="8">
        <f t="shared" si="37"/>
        <v>0</v>
      </c>
      <c r="T78" s="8">
        <f t="shared" si="44"/>
        <v>0</v>
      </c>
    </row>
    <row r="79" spans="2:20" x14ac:dyDescent="0.3">
      <c r="B79" s="4">
        <v>76</v>
      </c>
      <c r="C79" s="4">
        <f t="shared" si="45"/>
        <v>115</v>
      </c>
      <c r="D79" s="8">
        <f t="shared" si="46"/>
        <v>0</v>
      </c>
      <c r="E79" s="8">
        <f t="shared" si="38"/>
        <v>0</v>
      </c>
      <c r="F79" s="8">
        <f t="shared" si="39"/>
        <v>0</v>
      </c>
      <c r="G79" s="8">
        <f t="shared" si="40"/>
        <v>0</v>
      </c>
      <c r="H79" s="8">
        <f t="shared" si="41"/>
        <v>0</v>
      </c>
      <c r="I79" s="4">
        <f t="shared" si="29"/>
        <v>1.03</v>
      </c>
      <c r="J79" s="4">
        <f t="shared" si="30"/>
        <v>0.970873786407767</v>
      </c>
      <c r="K79" s="4">
        <f t="shared" si="31"/>
        <v>104.91800000000001</v>
      </c>
      <c r="L79" s="4">
        <f t="shared" si="32"/>
        <v>0</v>
      </c>
      <c r="M79" s="8">
        <f t="shared" si="33"/>
        <v>558608.03814622574</v>
      </c>
      <c r="N79" s="8">
        <f t="shared" si="42"/>
        <v>0</v>
      </c>
      <c r="O79" s="8">
        <f t="shared" si="43"/>
        <v>558608.03814622574</v>
      </c>
      <c r="P79" s="8">
        <f t="shared" si="34"/>
        <v>56901.01</v>
      </c>
      <c r="Q79" s="8">
        <f t="shared" si="35"/>
        <v>0</v>
      </c>
      <c r="R79" s="8">
        <f t="shared" si="36"/>
        <v>0</v>
      </c>
      <c r="S79" s="8">
        <f t="shared" si="37"/>
        <v>0</v>
      </c>
      <c r="T79" s="8">
        <f t="shared" si="44"/>
        <v>0</v>
      </c>
    </row>
    <row r="80" spans="2:20" x14ac:dyDescent="0.3">
      <c r="B80" s="4">
        <v>77</v>
      </c>
      <c r="C80" s="4">
        <f t="shared" si="45"/>
        <v>116</v>
      </c>
      <c r="D80" s="8">
        <f t="shared" si="46"/>
        <v>0</v>
      </c>
      <c r="E80" s="8">
        <f t="shared" si="38"/>
        <v>0</v>
      </c>
      <c r="F80" s="8">
        <f t="shared" si="39"/>
        <v>0</v>
      </c>
      <c r="G80" s="8">
        <f t="shared" si="40"/>
        <v>0</v>
      </c>
      <c r="H80" s="8">
        <f t="shared" si="41"/>
        <v>0</v>
      </c>
      <c r="I80" s="4">
        <f t="shared" si="29"/>
        <v>1.03</v>
      </c>
      <c r="J80" s="4">
        <f t="shared" si="30"/>
        <v>0.970873786407767</v>
      </c>
      <c r="K80" s="4">
        <f t="shared" si="31"/>
        <v>104.91800000000001</v>
      </c>
      <c r="L80" s="4">
        <f t="shared" si="32"/>
        <v>0</v>
      </c>
      <c r="M80" s="8">
        <f t="shared" si="33"/>
        <v>558608.03814622574</v>
      </c>
      <c r="N80" s="8">
        <f t="shared" si="42"/>
        <v>0</v>
      </c>
      <c r="O80" s="8">
        <f t="shared" si="43"/>
        <v>558608.03814622574</v>
      </c>
      <c r="P80" s="8">
        <f t="shared" si="34"/>
        <v>56901.01</v>
      </c>
      <c r="Q80" s="8">
        <f t="shared" si="35"/>
        <v>0</v>
      </c>
      <c r="R80" s="8">
        <f t="shared" si="36"/>
        <v>0</v>
      </c>
      <c r="S80" s="8">
        <f t="shared" si="37"/>
        <v>0</v>
      </c>
      <c r="T80" s="8">
        <f t="shared" si="44"/>
        <v>0</v>
      </c>
    </row>
    <row r="81" spans="2:20" x14ac:dyDescent="0.3">
      <c r="B81" s="4">
        <v>78</v>
      </c>
      <c r="C81" s="4">
        <f t="shared" si="45"/>
        <v>117</v>
      </c>
      <c r="D81" s="8">
        <f t="shared" si="46"/>
        <v>0</v>
      </c>
      <c r="E81" s="8">
        <f t="shared" si="38"/>
        <v>0</v>
      </c>
      <c r="F81" s="8">
        <f t="shared" si="39"/>
        <v>0</v>
      </c>
      <c r="G81" s="8">
        <f t="shared" si="40"/>
        <v>0</v>
      </c>
      <c r="H81" s="8">
        <f t="shared" si="41"/>
        <v>0</v>
      </c>
      <c r="I81" s="4">
        <f t="shared" si="29"/>
        <v>1.03</v>
      </c>
      <c r="J81" s="4">
        <f t="shared" si="30"/>
        <v>0.970873786407767</v>
      </c>
      <c r="K81" s="4">
        <f t="shared" si="31"/>
        <v>104.91800000000001</v>
      </c>
      <c r="L81" s="4">
        <f t="shared" si="32"/>
        <v>0</v>
      </c>
      <c r="M81" s="8">
        <f t="shared" si="33"/>
        <v>558608.03814622574</v>
      </c>
      <c r="N81" s="8">
        <f t="shared" si="42"/>
        <v>0</v>
      </c>
      <c r="O81" s="8">
        <f t="shared" si="43"/>
        <v>558608.03814622574</v>
      </c>
      <c r="P81" s="8">
        <f t="shared" si="34"/>
        <v>56901.01</v>
      </c>
      <c r="Q81" s="8">
        <f t="shared" si="35"/>
        <v>0</v>
      </c>
      <c r="R81" s="8">
        <f t="shared" si="36"/>
        <v>0</v>
      </c>
      <c r="S81" s="8">
        <f t="shared" si="37"/>
        <v>0</v>
      </c>
      <c r="T81" s="8">
        <f t="shared" si="44"/>
        <v>0</v>
      </c>
    </row>
    <row r="82" spans="2:20" x14ac:dyDescent="0.3">
      <c r="B82" s="4">
        <v>79</v>
      </c>
      <c r="C82" s="4">
        <f t="shared" si="45"/>
        <v>118</v>
      </c>
      <c r="D82" s="8">
        <f t="shared" si="46"/>
        <v>0</v>
      </c>
      <c r="E82" s="8">
        <f t="shared" si="38"/>
        <v>0</v>
      </c>
      <c r="F82" s="8">
        <f t="shared" si="39"/>
        <v>0</v>
      </c>
      <c r="G82" s="8">
        <f t="shared" si="40"/>
        <v>0</v>
      </c>
      <c r="H82" s="8">
        <f t="shared" si="41"/>
        <v>0</v>
      </c>
      <c r="I82" s="4">
        <f t="shared" si="29"/>
        <v>1.03</v>
      </c>
      <c r="J82" s="4">
        <f t="shared" si="30"/>
        <v>0.970873786407767</v>
      </c>
      <c r="K82" s="4">
        <f t="shared" si="31"/>
        <v>104.91800000000001</v>
      </c>
      <c r="L82" s="4">
        <f t="shared" si="32"/>
        <v>0</v>
      </c>
      <c r="M82" s="8">
        <f t="shared" si="33"/>
        <v>558608.03814622574</v>
      </c>
      <c r="N82" s="8">
        <f t="shared" si="42"/>
        <v>0</v>
      </c>
      <c r="O82" s="8">
        <f t="shared" si="43"/>
        <v>558608.03814622574</v>
      </c>
      <c r="P82" s="8">
        <f t="shared" si="34"/>
        <v>56901.01</v>
      </c>
      <c r="Q82" s="8">
        <f t="shared" si="35"/>
        <v>0</v>
      </c>
      <c r="R82" s="8">
        <f t="shared" si="36"/>
        <v>0</v>
      </c>
      <c r="S82" s="8">
        <f t="shared" si="37"/>
        <v>0</v>
      </c>
      <c r="T82" s="8">
        <f t="shared" si="44"/>
        <v>0</v>
      </c>
    </row>
    <row r="83" spans="2:20" x14ac:dyDescent="0.3">
      <c r="B83" s="4">
        <v>80</v>
      </c>
      <c r="C83" s="4">
        <f t="shared" si="45"/>
        <v>119</v>
      </c>
      <c r="D83" s="8">
        <f t="shared" si="46"/>
        <v>0</v>
      </c>
      <c r="E83" s="8">
        <f t="shared" si="38"/>
        <v>0</v>
      </c>
      <c r="F83" s="8">
        <f t="shared" si="39"/>
        <v>0</v>
      </c>
      <c r="G83" s="8">
        <f t="shared" si="40"/>
        <v>0</v>
      </c>
      <c r="H83" s="8">
        <f t="shared" si="41"/>
        <v>0</v>
      </c>
      <c r="I83" s="4">
        <f t="shared" si="29"/>
        <v>1.03</v>
      </c>
      <c r="J83" s="4">
        <f t="shared" si="30"/>
        <v>0.970873786407767</v>
      </c>
      <c r="K83" s="4">
        <f t="shared" si="31"/>
        <v>104.91800000000001</v>
      </c>
      <c r="L83" s="4">
        <f t="shared" si="32"/>
        <v>0</v>
      </c>
      <c r="M83" s="8">
        <f t="shared" si="33"/>
        <v>558608.03814622574</v>
      </c>
      <c r="N83" s="8">
        <f t="shared" si="42"/>
        <v>0</v>
      </c>
      <c r="O83" s="8">
        <f t="shared" si="43"/>
        <v>558608.03814622574</v>
      </c>
      <c r="P83" s="8">
        <f t="shared" si="34"/>
        <v>56901.01</v>
      </c>
      <c r="Q83" s="8">
        <f t="shared" si="35"/>
        <v>0</v>
      </c>
      <c r="R83" s="8">
        <f t="shared" si="36"/>
        <v>0</v>
      </c>
      <c r="S83" s="8">
        <f t="shared" si="37"/>
        <v>0</v>
      </c>
      <c r="T83" s="8">
        <f t="shared" si="44"/>
        <v>0</v>
      </c>
    </row>
    <row r="84" spans="2:20" x14ac:dyDescent="0.3">
      <c r="B84" s="4">
        <v>81</v>
      </c>
      <c r="C84" s="4">
        <f t="shared" si="45"/>
        <v>120</v>
      </c>
      <c r="D84" s="8">
        <f t="shared" si="46"/>
        <v>0</v>
      </c>
      <c r="E84" s="8">
        <f t="shared" si="38"/>
        <v>0</v>
      </c>
      <c r="F84" s="8">
        <f t="shared" si="39"/>
        <v>0</v>
      </c>
      <c r="G84" s="8">
        <f t="shared" si="40"/>
        <v>0</v>
      </c>
      <c r="H84" s="8">
        <f t="shared" si="41"/>
        <v>0</v>
      </c>
      <c r="I84" s="4">
        <f t="shared" si="29"/>
        <v>1.03</v>
      </c>
      <c r="J84" s="4">
        <f t="shared" si="30"/>
        <v>0.970873786407767</v>
      </c>
      <c r="K84" s="4">
        <f t="shared" si="31"/>
        <v>104.91800000000001</v>
      </c>
      <c r="L84" s="4">
        <f t="shared" si="32"/>
        <v>0</v>
      </c>
      <c r="M84" s="8">
        <f t="shared" si="33"/>
        <v>558608.03814622574</v>
      </c>
      <c r="N84" s="8">
        <f t="shared" si="42"/>
        <v>0</v>
      </c>
      <c r="O84" s="8">
        <f t="shared" si="43"/>
        <v>558608.03814622574</v>
      </c>
      <c r="P84" s="8">
        <f t="shared" si="34"/>
        <v>56901.01</v>
      </c>
      <c r="Q84" s="8">
        <f t="shared" si="35"/>
        <v>0</v>
      </c>
      <c r="R84" s="8">
        <f t="shared" si="36"/>
        <v>0</v>
      </c>
      <c r="S84" s="8">
        <f t="shared" si="37"/>
        <v>0</v>
      </c>
      <c r="T84" s="8">
        <f t="shared" si="44"/>
        <v>0</v>
      </c>
    </row>
    <row r="85" spans="2:20" x14ac:dyDescent="0.3">
      <c r="B85" s="4">
        <v>82</v>
      </c>
      <c r="C85" s="4">
        <f t="shared" si="45"/>
        <v>121</v>
      </c>
      <c r="D85" s="8">
        <f t="shared" si="46"/>
        <v>0</v>
      </c>
      <c r="E85" s="8">
        <f t="shared" si="38"/>
        <v>0</v>
      </c>
      <c r="F85" s="8">
        <f t="shared" si="39"/>
        <v>0</v>
      </c>
      <c r="G85" s="8">
        <f t="shared" si="40"/>
        <v>0</v>
      </c>
      <c r="H85" s="8">
        <f t="shared" si="41"/>
        <v>0</v>
      </c>
      <c r="I85" s="4">
        <f t="shared" si="29"/>
        <v>1.03</v>
      </c>
      <c r="J85" s="4">
        <f t="shared" si="30"/>
        <v>0.970873786407767</v>
      </c>
      <c r="K85" s="4">
        <f t="shared" si="31"/>
        <v>104.91800000000001</v>
      </c>
      <c r="L85" s="4">
        <f t="shared" si="32"/>
        <v>0</v>
      </c>
      <c r="M85" s="8">
        <f t="shared" si="33"/>
        <v>558608.03814622574</v>
      </c>
      <c r="N85" s="8">
        <f t="shared" si="42"/>
        <v>0</v>
      </c>
      <c r="O85" s="8">
        <f t="shared" si="43"/>
        <v>558608.03814622574</v>
      </c>
      <c r="P85" s="8">
        <f t="shared" si="34"/>
        <v>56901.01</v>
      </c>
      <c r="Q85" s="8">
        <f t="shared" si="35"/>
        <v>0</v>
      </c>
      <c r="R85" s="8">
        <f t="shared" si="36"/>
        <v>0</v>
      </c>
      <c r="S85" s="8">
        <f t="shared" si="37"/>
        <v>0</v>
      </c>
      <c r="T85" s="8">
        <f t="shared" si="44"/>
        <v>0</v>
      </c>
    </row>
    <row r="86" spans="2:20" x14ac:dyDescent="0.3">
      <c r="B86" s="4">
        <v>83</v>
      </c>
      <c r="C86" s="4">
        <f t="shared" si="45"/>
        <v>122</v>
      </c>
      <c r="D86" s="8">
        <f t="shared" si="46"/>
        <v>0</v>
      </c>
      <c r="E86" s="8">
        <f t="shared" si="38"/>
        <v>0</v>
      </c>
      <c r="F86" s="8">
        <f t="shared" si="39"/>
        <v>0</v>
      </c>
      <c r="G86" s="8">
        <f t="shared" si="40"/>
        <v>0</v>
      </c>
      <c r="H86" s="8">
        <f t="shared" si="41"/>
        <v>0</v>
      </c>
      <c r="I86" s="4">
        <f t="shared" si="29"/>
        <v>1.03</v>
      </c>
      <c r="J86" s="4">
        <f t="shared" si="30"/>
        <v>0.970873786407767</v>
      </c>
      <c r="K86" s="4">
        <f t="shared" si="31"/>
        <v>104.91800000000001</v>
      </c>
      <c r="L86" s="4">
        <f t="shared" si="32"/>
        <v>0</v>
      </c>
      <c r="M86" s="8">
        <f t="shared" si="33"/>
        <v>558608.03814622574</v>
      </c>
      <c r="N86" s="8">
        <f t="shared" si="42"/>
        <v>0</v>
      </c>
      <c r="O86" s="8">
        <f t="shared" si="43"/>
        <v>558608.03814622574</v>
      </c>
      <c r="P86" s="8">
        <f t="shared" si="34"/>
        <v>56901.01</v>
      </c>
      <c r="Q86" s="8">
        <f t="shared" si="35"/>
        <v>0</v>
      </c>
      <c r="R86" s="8">
        <f t="shared" si="36"/>
        <v>0</v>
      </c>
      <c r="S86" s="8">
        <f t="shared" si="37"/>
        <v>0</v>
      </c>
      <c r="T86" s="8">
        <f t="shared" si="44"/>
        <v>0</v>
      </c>
    </row>
    <row r="87" spans="2:20" x14ac:dyDescent="0.3">
      <c r="B87" s="4">
        <v>84</v>
      </c>
      <c r="C87" s="4">
        <f t="shared" si="45"/>
        <v>123</v>
      </c>
      <c r="D87" s="8">
        <f t="shared" si="46"/>
        <v>0</v>
      </c>
      <c r="E87" s="8">
        <f t="shared" si="38"/>
        <v>0</v>
      </c>
      <c r="F87" s="8">
        <f t="shared" si="39"/>
        <v>0</v>
      </c>
      <c r="G87" s="8">
        <f t="shared" si="40"/>
        <v>0</v>
      </c>
      <c r="H87" s="8">
        <f t="shared" si="41"/>
        <v>0</v>
      </c>
      <c r="I87" s="4">
        <f t="shared" si="29"/>
        <v>1.03</v>
      </c>
      <c r="J87" s="4">
        <f t="shared" si="30"/>
        <v>0.970873786407767</v>
      </c>
      <c r="K87" s="4">
        <f t="shared" si="31"/>
        <v>104.91800000000001</v>
      </c>
      <c r="L87" s="4">
        <f t="shared" si="32"/>
        <v>0</v>
      </c>
      <c r="M87" s="8">
        <f t="shared" si="33"/>
        <v>558608.03814622574</v>
      </c>
      <c r="N87" s="8">
        <f t="shared" si="42"/>
        <v>0</v>
      </c>
      <c r="O87" s="8">
        <f t="shared" si="43"/>
        <v>558608.03814622574</v>
      </c>
      <c r="P87" s="8">
        <f t="shared" si="34"/>
        <v>56901.01</v>
      </c>
      <c r="Q87" s="8">
        <f t="shared" si="35"/>
        <v>0</v>
      </c>
      <c r="R87" s="8">
        <f t="shared" si="36"/>
        <v>0</v>
      </c>
      <c r="S87" s="8">
        <f t="shared" si="37"/>
        <v>0</v>
      </c>
      <c r="T87" s="8">
        <f t="shared" si="44"/>
        <v>0</v>
      </c>
    </row>
    <row r="88" spans="2:20" x14ac:dyDescent="0.3">
      <c r="B88" s="4">
        <v>85</v>
      </c>
      <c r="C88" s="4">
        <f t="shared" si="45"/>
        <v>124</v>
      </c>
      <c r="D88" s="8">
        <f t="shared" si="46"/>
        <v>0</v>
      </c>
      <c r="E88" s="8">
        <f t="shared" si="38"/>
        <v>0</v>
      </c>
      <c r="F88" s="8">
        <f t="shared" si="39"/>
        <v>0</v>
      </c>
      <c r="G88" s="8">
        <f t="shared" si="40"/>
        <v>0</v>
      </c>
      <c r="H88" s="8">
        <f t="shared" si="41"/>
        <v>0</v>
      </c>
      <c r="I88" s="4">
        <f t="shared" si="29"/>
        <v>1.03</v>
      </c>
      <c r="J88" s="4">
        <f t="shared" si="30"/>
        <v>0.970873786407767</v>
      </c>
      <c r="K88" s="4">
        <f t="shared" si="31"/>
        <v>104.91800000000001</v>
      </c>
      <c r="L88" s="4">
        <f t="shared" si="32"/>
        <v>0</v>
      </c>
      <c r="M88" s="8">
        <f t="shared" si="33"/>
        <v>558608.03814622574</v>
      </c>
      <c r="N88" s="8">
        <f t="shared" si="42"/>
        <v>0</v>
      </c>
      <c r="O88" s="8">
        <f t="shared" si="43"/>
        <v>558608.03814622574</v>
      </c>
      <c r="P88" s="8">
        <f t="shared" si="34"/>
        <v>56901.01</v>
      </c>
      <c r="Q88" s="8">
        <f t="shared" si="35"/>
        <v>0</v>
      </c>
      <c r="R88" s="8">
        <f t="shared" si="36"/>
        <v>0</v>
      </c>
      <c r="S88" s="8">
        <f t="shared" si="37"/>
        <v>0</v>
      </c>
      <c r="T88" s="8">
        <f t="shared" si="44"/>
        <v>0</v>
      </c>
    </row>
    <row r="89" spans="2:20" x14ac:dyDescent="0.3">
      <c r="B89" s="4">
        <v>86</v>
      </c>
      <c r="C89" s="4">
        <f t="shared" si="45"/>
        <v>125</v>
      </c>
      <c r="D89" s="8">
        <f t="shared" si="46"/>
        <v>0</v>
      </c>
      <c r="E89" s="8">
        <f t="shared" si="38"/>
        <v>0</v>
      </c>
      <c r="F89" s="8">
        <f t="shared" si="39"/>
        <v>0</v>
      </c>
      <c r="G89" s="8">
        <f t="shared" si="40"/>
        <v>0</v>
      </c>
      <c r="H89" s="8">
        <f t="shared" si="41"/>
        <v>0</v>
      </c>
      <c r="I89" s="4">
        <f t="shared" si="29"/>
        <v>1.03</v>
      </c>
      <c r="J89" s="4">
        <f t="shared" si="30"/>
        <v>0.970873786407767</v>
      </c>
      <c r="K89" s="4">
        <f t="shared" si="31"/>
        <v>104.91800000000001</v>
      </c>
      <c r="L89" s="4">
        <f t="shared" si="32"/>
        <v>0</v>
      </c>
      <c r="M89" s="8">
        <f t="shared" si="33"/>
        <v>558608.03814622574</v>
      </c>
      <c r="N89" s="8">
        <f t="shared" si="42"/>
        <v>0</v>
      </c>
      <c r="O89" s="8">
        <f t="shared" si="43"/>
        <v>558608.03814622574</v>
      </c>
      <c r="P89" s="8">
        <f t="shared" si="34"/>
        <v>56901.01</v>
      </c>
      <c r="Q89" s="8">
        <f t="shared" si="35"/>
        <v>0</v>
      </c>
      <c r="R89" s="8">
        <f t="shared" si="36"/>
        <v>0</v>
      </c>
      <c r="S89" s="8">
        <f t="shared" si="37"/>
        <v>0</v>
      </c>
      <c r="T89" s="8">
        <f t="shared" si="44"/>
        <v>0</v>
      </c>
    </row>
    <row r="90" spans="2:20" x14ac:dyDescent="0.3">
      <c r="B90" s="4">
        <v>87</v>
      </c>
      <c r="C90" s="4">
        <f t="shared" si="45"/>
        <v>126</v>
      </c>
      <c r="D90" s="8">
        <f t="shared" si="46"/>
        <v>0</v>
      </c>
      <c r="E90" s="8">
        <f t="shared" si="38"/>
        <v>0</v>
      </c>
      <c r="F90" s="8">
        <f t="shared" si="39"/>
        <v>0</v>
      </c>
      <c r="G90" s="8">
        <f t="shared" si="40"/>
        <v>0</v>
      </c>
      <c r="H90" s="8">
        <f t="shared" si="41"/>
        <v>0</v>
      </c>
      <c r="I90" s="4">
        <f t="shared" si="29"/>
        <v>1.03</v>
      </c>
      <c r="J90" s="4">
        <f t="shared" si="30"/>
        <v>0.970873786407767</v>
      </c>
      <c r="K90" s="4">
        <f t="shared" si="31"/>
        <v>104.91800000000001</v>
      </c>
      <c r="L90" s="4">
        <f t="shared" si="32"/>
        <v>0</v>
      </c>
      <c r="M90" s="8">
        <f t="shared" si="33"/>
        <v>558608.03814622574</v>
      </c>
      <c r="N90" s="8">
        <f t="shared" si="42"/>
        <v>0</v>
      </c>
      <c r="O90" s="8">
        <f t="shared" si="43"/>
        <v>558608.03814622574</v>
      </c>
      <c r="P90" s="8">
        <f t="shared" si="34"/>
        <v>56901.01</v>
      </c>
      <c r="Q90" s="8">
        <f t="shared" si="35"/>
        <v>0</v>
      </c>
      <c r="R90" s="8">
        <f t="shared" si="36"/>
        <v>0</v>
      </c>
      <c r="S90" s="8">
        <f t="shared" si="37"/>
        <v>0</v>
      </c>
      <c r="T90" s="8">
        <f t="shared" si="44"/>
        <v>0</v>
      </c>
    </row>
    <row r="91" spans="2:20" x14ac:dyDescent="0.3">
      <c r="B91" s="4">
        <v>88</v>
      </c>
      <c r="C91" s="4">
        <f t="shared" si="45"/>
        <v>127</v>
      </c>
      <c r="D91" s="8">
        <f t="shared" si="46"/>
        <v>0</v>
      </c>
      <c r="E91" s="8">
        <f t="shared" si="38"/>
        <v>0</v>
      </c>
      <c r="F91" s="8">
        <f t="shared" si="39"/>
        <v>0</v>
      </c>
      <c r="G91" s="8">
        <f t="shared" si="40"/>
        <v>0</v>
      </c>
      <c r="H91" s="8">
        <f t="shared" si="41"/>
        <v>0</v>
      </c>
      <c r="I91" s="4">
        <f t="shared" si="29"/>
        <v>1.03</v>
      </c>
      <c r="J91" s="4">
        <f t="shared" si="30"/>
        <v>0.970873786407767</v>
      </c>
      <c r="K91" s="4">
        <f t="shared" si="31"/>
        <v>104.91800000000001</v>
      </c>
      <c r="L91" s="4">
        <f t="shared" si="32"/>
        <v>0</v>
      </c>
      <c r="M91" s="8">
        <f t="shared" si="33"/>
        <v>558608.03814622574</v>
      </c>
      <c r="N91" s="8">
        <f t="shared" si="42"/>
        <v>0</v>
      </c>
      <c r="O91" s="8">
        <f t="shared" si="43"/>
        <v>558608.03814622574</v>
      </c>
      <c r="P91" s="8">
        <f t="shared" si="34"/>
        <v>56901.01</v>
      </c>
      <c r="Q91" s="8">
        <f t="shared" si="35"/>
        <v>0</v>
      </c>
      <c r="R91" s="8">
        <f t="shared" si="36"/>
        <v>0</v>
      </c>
      <c r="S91" s="8">
        <f t="shared" si="37"/>
        <v>0</v>
      </c>
      <c r="T91" s="8">
        <f t="shared" si="44"/>
        <v>0</v>
      </c>
    </row>
    <row r="92" spans="2:20" x14ac:dyDescent="0.3">
      <c r="B92" s="4">
        <v>89</v>
      </c>
      <c r="C92" s="4">
        <f t="shared" si="45"/>
        <v>128</v>
      </c>
      <c r="D92" s="8">
        <f t="shared" si="46"/>
        <v>0</v>
      </c>
      <c r="E92" s="8">
        <f t="shared" si="38"/>
        <v>0</v>
      </c>
      <c r="F92" s="8">
        <f t="shared" si="39"/>
        <v>0</v>
      </c>
      <c r="G92" s="8">
        <f t="shared" si="40"/>
        <v>0</v>
      </c>
      <c r="H92" s="8">
        <f t="shared" si="41"/>
        <v>0</v>
      </c>
      <c r="I92" s="4">
        <f t="shared" si="29"/>
        <v>1.03</v>
      </c>
      <c r="J92" s="4">
        <f t="shared" si="30"/>
        <v>0.970873786407767</v>
      </c>
      <c r="K92" s="4">
        <f t="shared" si="31"/>
        <v>104.91800000000001</v>
      </c>
      <c r="L92" s="4">
        <f t="shared" si="32"/>
        <v>0</v>
      </c>
      <c r="M92" s="8">
        <f t="shared" si="33"/>
        <v>558608.03814622574</v>
      </c>
      <c r="N92" s="8">
        <f t="shared" si="42"/>
        <v>0</v>
      </c>
      <c r="O92" s="8">
        <f t="shared" si="43"/>
        <v>558608.03814622574</v>
      </c>
      <c r="P92" s="8">
        <f t="shared" si="34"/>
        <v>56901.01</v>
      </c>
      <c r="Q92" s="8">
        <f t="shared" si="35"/>
        <v>0</v>
      </c>
      <c r="R92" s="8">
        <f t="shared" si="36"/>
        <v>0</v>
      </c>
      <c r="S92" s="8">
        <f t="shared" si="37"/>
        <v>0</v>
      </c>
      <c r="T92" s="8">
        <f t="shared" si="44"/>
        <v>0</v>
      </c>
    </row>
    <row r="93" spans="2:20" x14ac:dyDescent="0.3">
      <c r="B93" s="4">
        <v>90</v>
      </c>
      <c r="C93" s="4">
        <f t="shared" si="45"/>
        <v>129</v>
      </c>
      <c r="D93" s="8">
        <f t="shared" si="46"/>
        <v>0</v>
      </c>
      <c r="E93" s="8">
        <f t="shared" si="38"/>
        <v>0</v>
      </c>
      <c r="F93" s="8">
        <f t="shared" si="39"/>
        <v>0</v>
      </c>
      <c r="G93" s="8">
        <f t="shared" si="40"/>
        <v>0</v>
      </c>
      <c r="H93" s="8">
        <f t="shared" si="41"/>
        <v>0</v>
      </c>
      <c r="I93" s="4">
        <f t="shared" si="29"/>
        <v>1.03</v>
      </c>
      <c r="J93" s="4">
        <f t="shared" si="30"/>
        <v>0.970873786407767</v>
      </c>
      <c r="K93" s="4">
        <f t="shared" si="31"/>
        <v>104.91800000000001</v>
      </c>
      <c r="L93" s="4">
        <f t="shared" si="32"/>
        <v>0</v>
      </c>
      <c r="M93" s="8">
        <f t="shared" si="33"/>
        <v>558608.03814622574</v>
      </c>
      <c r="N93" s="8">
        <f t="shared" si="42"/>
        <v>0</v>
      </c>
      <c r="O93" s="8">
        <f t="shared" si="43"/>
        <v>558608.03814622574</v>
      </c>
      <c r="P93" s="8">
        <f t="shared" si="34"/>
        <v>56901.01</v>
      </c>
      <c r="Q93" s="8">
        <f t="shared" si="35"/>
        <v>0</v>
      </c>
      <c r="R93" s="8">
        <f t="shared" si="36"/>
        <v>0</v>
      </c>
      <c r="S93" s="8">
        <f t="shared" si="37"/>
        <v>0</v>
      </c>
      <c r="T93" s="8">
        <f t="shared" si="44"/>
        <v>0</v>
      </c>
    </row>
    <row r="94" spans="2:20" x14ac:dyDescent="0.3">
      <c r="B94" s="4">
        <v>91</v>
      </c>
      <c r="C94" s="4">
        <f t="shared" si="45"/>
        <v>130</v>
      </c>
      <c r="D94" s="8">
        <f t="shared" si="46"/>
        <v>0</v>
      </c>
      <c r="E94" s="8">
        <f t="shared" si="38"/>
        <v>0</v>
      </c>
      <c r="F94" s="8">
        <f t="shared" si="39"/>
        <v>0</v>
      </c>
      <c r="G94" s="8">
        <f t="shared" si="40"/>
        <v>0</v>
      </c>
      <c r="H94" s="8">
        <f t="shared" si="41"/>
        <v>0</v>
      </c>
      <c r="I94" s="4">
        <f t="shared" si="29"/>
        <v>1.03</v>
      </c>
      <c r="J94" s="4">
        <f t="shared" si="30"/>
        <v>0.970873786407767</v>
      </c>
      <c r="K94" s="4">
        <f t="shared" si="31"/>
        <v>104.91800000000001</v>
      </c>
      <c r="L94" s="4">
        <f t="shared" si="32"/>
        <v>0</v>
      </c>
      <c r="M94" s="8">
        <f t="shared" si="33"/>
        <v>558608.03814622574</v>
      </c>
      <c r="N94" s="8">
        <f t="shared" si="42"/>
        <v>0</v>
      </c>
      <c r="O94" s="8">
        <f t="shared" si="43"/>
        <v>558608.03814622574</v>
      </c>
      <c r="P94" s="8">
        <f t="shared" si="34"/>
        <v>56901.01</v>
      </c>
      <c r="Q94" s="8">
        <f t="shared" si="35"/>
        <v>0</v>
      </c>
      <c r="R94" s="8">
        <f t="shared" si="36"/>
        <v>0</v>
      </c>
      <c r="S94" s="8">
        <f t="shared" si="37"/>
        <v>0</v>
      </c>
      <c r="T94" s="8">
        <f t="shared" si="44"/>
        <v>0</v>
      </c>
    </row>
    <row r="95" spans="2:20" x14ac:dyDescent="0.3">
      <c r="B95" s="4">
        <v>92</v>
      </c>
      <c r="C95" s="4">
        <f t="shared" si="45"/>
        <v>131</v>
      </c>
      <c r="D95" s="8">
        <f t="shared" si="46"/>
        <v>0</v>
      </c>
      <c r="E95" s="8">
        <f t="shared" si="38"/>
        <v>0</v>
      </c>
      <c r="F95" s="8">
        <f t="shared" si="39"/>
        <v>0</v>
      </c>
      <c r="G95" s="8">
        <f t="shared" si="40"/>
        <v>0</v>
      </c>
      <c r="H95" s="8">
        <f t="shared" si="41"/>
        <v>0</v>
      </c>
      <c r="I95" s="4">
        <f t="shared" si="29"/>
        <v>1.03</v>
      </c>
      <c r="J95" s="4">
        <f t="shared" si="30"/>
        <v>0.970873786407767</v>
      </c>
      <c r="K95" s="4">
        <f t="shared" si="31"/>
        <v>104.91800000000001</v>
      </c>
      <c r="L95" s="4">
        <f t="shared" si="32"/>
        <v>0</v>
      </c>
      <c r="M95" s="8">
        <f t="shared" si="33"/>
        <v>558608.03814622574</v>
      </c>
      <c r="N95" s="8">
        <f t="shared" si="42"/>
        <v>0</v>
      </c>
      <c r="O95" s="8">
        <f t="shared" si="43"/>
        <v>558608.03814622574</v>
      </c>
      <c r="P95" s="8">
        <f t="shared" si="34"/>
        <v>56901.01</v>
      </c>
      <c r="Q95" s="8">
        <f t="shared" si="35"/>
        <v>0</v>
      </c>
      <c r="R95" s="8">
        <f t="shared" si="36"/>
        <v>0</v>
      </c>
      <c r="S95" s="8">
        <f t="shared" si="37"/>
        <v>0</v>
      </c>
      <c r="T95" s="8">
        <f t="shared" si="44"/>
        <v>0</v>
      </c>
    </row>
    <row r="96" spans="2:20" x14ac:dyDescent="0.3">
      <c r="B96" s="4">
        <v>93</v>
      </c>
      <c r="C96" s="4">
        <f t="shared" si="45"/>
        <v>132</v>
      </c>
      <c r="D96" s="8">
        <f t="shared" si="46"/>
        <v>0</v>
      </c>
      <c r="E96" s="8">
        <f t="shared" si="38"/>
        <v>0</v>
      </c>
      <c r="F96" s="8">
        <f t="shared" si="39"/>
        <v>0</v>
      </c>
      <c r="G96" s="8">
        <f t="shared" si="40"/>
        <v>0</v>
      </c>
      <c r="H96" s="8">
        <f t="shared" si="41"/>
        <v>0</v>
      </c>
      <c r="I96" s="4">
        <f t="shared" si="29"/>
        <v>1.03</v>
      </c>
      <c r="J96" s="4">
        <f t="shared" si="30"/>
        <v>0.970873786407767</v>
      </c>
      <c r="K96" s="4">
        <f t="shared" si="31"/>
        <v>104.91800000000001</v>
      </c>
      <c r="L96" s="4">
        <f t="shared" si="32"/>
        <v>0</v>
      </c>
      <c r="M96" s="8">
        <f t="shared" si="33"/>
        <v>558608.03814622574</v>
      </c>
      <c r="N96" s="8">
        <f t="shared" si="42"/>
        <v>0</v>
      </c>
      <c r="O96" s="8">
        <f t="shared" si="43"/>
        <v>558608.03814622574</v>
      </c>
      <c r="P96" s="8">
        <f t="shared" si="34"/>
        <v>56901.01</v>
      </c>
      <c r="Q96" s="8">
        <f t="shared" si="35"/>
        <v>0</v>
      </c>
      <c r="R96" s="8">
        <f t="shared" si="36"/>
        <v>0</v>
      </c>
      <c r="S96" s="8">
        <f t="shared" si="37"/>
        <v>0</v>
      </c>
      <c r="T96" s="8">
        <f t="shared" si="44"/>
        <v>0</v>
      </c>
    </row>
    <row r="97" spans="2:20" x14ac:dyDescent="0.3">
      <c r="B97" s="4">
        <v>94</v>
      </c>
      <c r="C97" s="4">
        <f t="shared" si="45"/>
        <v>133</v>
      </c>
      <c r="D97" s="8">
        <f t="shared" si="46"/>
        <v>0</v>
      </c>
      <c r="E97" s="8">
        <f t="shared" si="38"/>
        <v>0</v>
      </c>
      <c r="F97" s="8">
        <f t="shared" si="39"/>
        <v>0</v>
      </c>
      <c r="G97" s="8">
        <f t="shared" si="40"/>
        <v>0</v>
      </c>
      <c r="H97" s="8">
        <f t="shared" si="41"/>
        <v>0</v>
      </c>
      <c r="I97" s="4">
        <f t="shared" si="29"/>
        <v>1.03</v>
      </c>
      <c r="J97" s="4">
        <f t="shared" si="30"/>
        <v>0.970873786407767</v>
      </c>
      <c r="K97" s="4">
        <f t="shared" si="31"/>
        <v>104.91800000000001</v>
      </c>
      <c r="L97" s="4">
        <f t="shared" si="32"/>
        <v>0</v>
      </c>
      <c r="M97" s="8">
        <f t="shared" si="33"/>
        <v>558608.03814622574</v>
      </c>
      <c r="N97" s="8">
        <f t="shared" si="42"/>
        <v>0</v>
      </c>
      <c r="O97" s="8">
        <f t="shared" si="43"/>
        <v>558608.03814622574</v>
      </c>
      <c r="P97" s="8">
        <f t="shared" si="34"/>
        <v>56901.01</v>
      </c>
      <c r="Q97" s="8">
        <f t="shared" si="35"/>
        <v>0</v>
      </c>
      <c r="R97" s="8">
        <f t="shared" si="36"/>
        <v>0</v>
      </c>
      <c r="S97" s="8">
        <f t="shared" si="37"/>
        <v>0</v>
      </c>
      <c r="T97" s="8">
        <f t="shared" si="44"/>
        <v>0</v>
      </c>
    </row>
    <row r="98" spans="2:20" x14ac:dyDescent="0.3">
      <c r="B98" s="4">
        <v>95</v>
      </c>
      <c r="C98" s="4">
        <f t="shared" si="45"/>
        <v>134</v>
      </c>
      <c r="D98" s="8">
        <f t="shared" si="46"/>
        <v>0</v>
      </c>
      <c r="E98" s="8">
        <f t="shared" si="38"/>
        <v>0</v>
      </c>
      <c r="F98" s="8">
        <f t="shared" si="39"/>
        <v>0</v>
      </c>
      <c r="G98" s="8">
        <f t="shared" si="40"/>
        <v>0</v>
      </c>
      <c r="H98" s="8">
        <f t="shared" si="41"/>
        <v>0</v>
      </c>
      <c r="I98" s="4">
        <f t="shared" si="29"/>
        <v>1.03</v>
      </c>
      <c r="J98" s="4">
        <f t="shared" si="30"/>
        <v>0.970873786407767</v>
      </c>
      <c r="K98" s="4">
        <f t="shared" si="31"/>
        <v>104.91800000000001</v>
      </c>
      <c r="L98" s="4">
        <f t="shared" si="32"/>
        <v>0</v>
      </c>
      <c r="M98" s="8">
        <f t="shared" si="33"/>
        <v>558608.03814622574</v>
      </c>
      <c r="N98" s="8">
        <f t="shared" si="42"/>
        <v>0</v>
      </c>
      <c r="O98" s="8">
        <f t="shared" si="43"/>
        <v>558608.03814622574</v>
      </c>
      <c r="P98" s="8">
        <f t="shared" si="34"/>
        <v>56901.01</v>
      </c>
      <c r="Q98" s="8">
        <f t="shared" si="35"/>
        <v>0</v>
      </c>
      <c r="R98" s="8">
        <f t="shared" si="36"/>
        <v>0</v>
      </c>
      <c r="S98" s="8">
        <f t="shared" si="37"/>
        <v>0</v>
      </c>
      <c r="T98" s="8">
        <f t="shared" si="44"/>
        <v>0</v>
      </c>
    </row>
    <row r="99" spans="2:20" x14ac:dyDescent="0.3">
      <c r="B99" s="4">
        <v>96</v>
      </c>
      <c r="C99" s="4">
        <f t="shared" si="45"/>
        <v>135</v>
      </c>
      <c r="D99" s="8">
        <f t="shared" si="46"/>
        <v>0</v>
      </c>
      <c r="E99" s="8">
        <f t="shared" si="38"/>
        <v>0</v>
      </c>
      <c r="F99" s="8">
        <f t="shared" si="39"/>
        <v>0</v>
      </c>
      <c r="G99" s="8">
        <f t="shared" si="40"/>
        <v>0</v>
      </c>
      <c r="H99" s="8">
        <f t="shared" si="41"/>
        <v>0</v>
      </c>
      <c r="I99" s="4">
        <f t="shared" si="29"/>
        <v>1.03</v>
      </c>
      <c r="J99" s="4">
        <f t="shared" si="30"/>
        <v>0.970873786407767</v>
      </c>
      <c r="K99" s="4">
        <f t="shared" si="31"/>
        <v>104.91800000000001</v>
      </c>
      <c r="L99" s="4">
        <f t="shared" si="32"/>
        <v>0</v>
      </c>
      <c r="M99" s="8">
        <f t="shared" si="33"/>
        <v>558608.03814622574</v>
      </c>
      <c r="N99" s="8">
        <f t="shared" si="42"/>
        <v>0</v>
      </c>
      <c r="O99" s="8">
        <f t="shared" si="43"/>
        <v>558608.03814622574</v>
      </c>
      <c r="P99" s="8">
        <f t="shared" si="34"/>
        <v>56901.01</v>
      </c>
      <c r="Q99" s="8">
        <f t="shared" si="35"/>
        <v>0</v>
      </c>
      <c r="R99" s="8">
        <f t="shared" si="36"/>
        <v>0</v>
      </c>
      <c r="S99" s="8">
        <f t="shared" si="37"/>
        <v>0</v>
      </c>
      <c r="T99" s="8">
        <f t="shared" si="44"/>
        <v>0</v>
      </c>
    </row>
    <row r="100" spans="2:20" x14ac:dyDescent="0.3">
      <c r="B100" s="4">
        <v>97</v>
      </c>
      <c r="C100" s="4">
        <f t="shared" si="45"/>
        <v>136</v>
      </c>
      <c r="D100" s="8">
        <f t="shared" si="46"/>
        <v>0</v>
      </c>
      <c r="E100" s="8">
        <f t="shared" si="38"/>
        <v>0</v>
      </c>
      <c r="F100" s="8">
        <f t="shared" si="39"/>
        <v>0</v>
      </c>
      <c r="G100" s="8">
        <f t="shared" si="40"/>
        <v>0</v>
      </c>
      <c r="H100" s="8">
        <f t="shared" si="41"/>
        <v>0</v>
      </c>
      <c r="I100" s="4">
        <f t="shared" ref="I100:I114" si="47">1+VLOOKUP(B100,creditedrates,3)</f>
        <v>1.03</v>
      </c>
      <c r="J100" s="4">
        <f t="shared" ref="J100:J114" si="48">1/(1+iq)</f>
        <v>0.970873786407767</v>
      </c>
      <c r="K100" s="4">
        <f t="shared" ref="K100:K114" si="49">VLOOKUP(C100,COIs,COIcolumn)</f>
        <v>104.91800000000001</v>
      </c>
      <c r="L100" s="4">
        <f t="shared" ref="L100:L114" si="50">VLOOKUP(C100,corridorfactors,2)-1</f>
        <v>0</v>
      </c>
      <c r="M100" s="8">
        <f t="shared" ref="M100:M114" si="51">(face-H100*I100)/(1-(K100/1000)*I100*J100)</f>
        <v>558608.03814622574</v>
      </c>
      <c r="N100" s="8">
        <f t="shared" si="42"/>
        <v>0</v>
      </c>
      <c r="O100" s="8">
        <f t="shared" si="43"/>
        <v>558608.03814622574</v>
      </c>
      <c r="P100" s="8">
        <f t="shared" ref="P100:P114" si="52">ROUND(VLOOKUP(C100,COIs,COIcolumn)*(O100/1000)/(1+iq),2)</f>
        <v>56901.01</v>
      </c>
      <c r="Q100" s="8">
        <f t="shared" ref="Q100:Q114" si="53">ROUND(MAX((D100+E100-F100-G100-P100)*VLOOKUP(B100,creditedrates,3),0),2)</f>
        <v>0</v>
      </c>
      <c r="R100" s="8">
        <f t="shared" ref="R100:R114" si="54">MAX(D100+E100-F100-G100-P100+Q100,0)</f>
        <v>0</v>
      </c>
      <c r="S100" s="8">
        <f t="shared" ref="S100:S114" si="55">ROUND(VLOOKUP(B100,surrchargepct,2)*R100,2)</f>
        <v>0</v>
      </c>
      <c r="T100" s="8">
        <f t="shared" si="44"/>
        <v>0</v>
      </c>
    </row>
    <row r="101" spans="2:20" x14ac:dyDescent="0.3">
      <c r="B101" s="4">
        <v>98</v>
      </c>
      <c r="C101" s="4">
        <f t="shared" si="45"/>
        <v>137</v>
      </c>
      <c r="D101" s="8">
        <f t="shared" si="46"/>
        <v>0</v>
      </c>
      <c r="E101" s="8">
        <f t="shared" ref="E101:E114" si="56">IF(R100&gt;0,VLOOKUP(B101,premiums,3),0)</f>
        <v>0</v>
      </c>
      <c r="F101" s="8">
        <f t="shared" si="39"/>
        <v>0</v>
      </c>
      <c r="G101" s="8">
        <f t="shared" ref="G101:G114" si="57">IF(R100&gt;0,renewalexp,0)</f>
        <v>0</v>
      </c>
      <c r="H101" s="8">
        <f t="shared" si="41"/>
        <v>0</v>
      </c>
      <c r="I101" s="4">
        <f t="shared" si="47"/>
        <v>1.03</v>
      </c>
      <c r="J101" s="4">
        <f t="shared" si="48"/>
        <v>0.970873786407767</v>
      </c>
      <c r="K101" s="4">
        <f t="shared" si="49"/>
        <v>104.91800000000001</v>
      </c>
      <c r="L101" s="4">
        <f t="shared" si="50"/>
        <v>0</v>
      </c>
      <c r="M101" s="8">
        <f t="shared" si="51"/>
        <v>558608.03814622574</v>
      </c>
      <c r="N101" s="8">
        <f t="shared" si="42"/>
        <v>0</v>
      </c>
      <c r="O101" s="8">
        <f t="shared" si="43"/>
        <v>558608.03814622574</v>
      </c>
      <c r="P101" s="8">
        <f t="shared" si="52"/>
        <v>56901.01</v>
      </c>
      <c r="Q101" s="8">
        <f t="shared" si="53"/>
        <v>0</v>
      </c>
      <c r="R101" s="8">
        <f t="shared" si="54"/>
        <v>0</v>
      </c>
      <c r="S101" s="8">
        <f t="shared" si="55"/>
        <v>0</v>
      </c>
      <c r="T101" s="8">
        <f t="shared" si="44"/>
        <v>0</v>
      </c>
    </row>
    <row r="102" spans="2:20" x14ac:dyDescent="0.3">
      <c r="B102" s="4">
        <v>99</v>
      </c>
      <c r="C102" s="4">
        <f t="shared" si="45"/>
        <v>138</v>
      </c>
      <c r="D102" s="8">
        <f t="shared" si="46"/>
        <v>0</v>
      </c>
      <c r="E102" s="8">
        <f t="shared" si="56"/>
        <v>0</v>
      </c>
      <c r="F102" s="8">
        <f t="shared" si="39"/>
        <v>0</v>
      </c>
      <c r="G102" s="8">
        <f t="shared" si="57"/>
        <v>0</v>
      </c>
      <c r="H102" s="8">
        <f t="shared" si="41"/>
        <v>0</v>
      </c>
      <c r="I102" s="4">
        <f t="shared" si="47"/>
        <v>1.03</v>
      </c>
      <c r="J102" s="4">
        <f t="shared" si="48"/>
        <v>0.970873786407767</v>
      </c>
      <c r="K102" s="4">
        <f t="shared" si="49"/>
        <v>104.91800000000001</v>
      </c>
      <c r="L102" s="4">
        <f t="shared" si="50"/>
        <v>0</v>
      </c>
      <c r="M102" s="8">
        <f t="shared" si="51"/>
        <v>558608.03814622574</v>
      </c>
      <c r="N102" s="8">
        <f t="shared" si="42"/>
        <v>0</v>
      </c>
      <c r="O102" s="8">
        <f t="shared" si="43"/>
        <v>558608.03814622574</v>
      </c>
      <c r="P102" s="8">
        <f t="shared" si="52"/>
        <v>56901.01</v>
      </c>
      <c r="Q102" s="8">
        <f t="shared" si="53"/>
        <v>0</v>
      </c>
      <c r="R102" s="8">
        <f t="shared" si="54"/>
        <v>0</v>
      </c>
      <c r="S102" s="8">
        <f t="shared" si="55"/>
        <v>0</v>
      </c>
      <c r="T102" s="8">
        <f t="shared" si="44"/>
        <v>0</v>
      </c>
    </row>
    <row r="103" spans="2:20" x14ac:dyDescent="0.3">
      <c r="B103" s="4">
        <v>100</v>
      </c>
      <c r="C103" s="4">
        <f t="shared" si="45"/>
        <v>139</v>
      </c>
      <c r="D103" s="8">
        <f t="shared" si="46"/>
        <v>0</v>
      </c>
      <c r="E103" s="8">
        <f t="shared" si="56"/>
        <v>0</v>
      </c>
      <c r="F103" s="8">
        <f t="shared" si="39"/>
        <v>0</v>
      </c>
      <c r="G103" s="8">
        <f t="shared" si="57"/>
        <v>0</v>
      </c>
      <c r="H103" s="8">
        <f t="shared" si="41"/>
        <v>0</v>
      </c>
      <c r="I103" s="4">
        <f t="shared" si="47"/>
        <v>1.03</v>
      </c>
      <c r="J103" s="4">
        <f t="shared" si="48"/>
        <v>0.970873786407767</v>
      </c>
      <c r="K103" s="4">
        <f t="shared" si="49"/>
        <v>104.91800000000001</v>
      </c>
      <c r="L103" s="4">
        <f t="shared" si="50"/>
        <v>0</v>
      </c>
      <c r="M103" s="8">
        <f t="shared" si="51"/>
        <v>558608.03814622574</v>
      </c>
      <c r="N103" s="8">
        <f t="shared" si="42"/>
        <v>0</v>
      </c>
      <c r="O103" s="8">
        <f t="shared" si="43"/>
        <v>558608.03814622574</v>
      </c>
      <c r="P103" s="8">
        <f t="shared" si="52"/>
        <v>56901.01</v>
      </c>
      <c r="Q103" s="8">
        <f t="shared" si="53"/>
        <v>0</v>
      </c>
      <c r="R103" s="8">
        <f t="shared" si="54"/>
        <v>0</v>
      </c>
      <c r="S103" s="8">
        <f t="shared" si="55"/>
        <v>0</v>
      </c>
      <c r="T103" s="8">
        <f t="shared" si="44"/>
        <v>0</v>
      </c>
    </row>
    <row r="104" spans="2:20" x14ac:dyDescent="0.3">
      <c r="B104" s="4">
        <v>101</v>
      </c>
      <c r="C104" s="4">
        <f t="shared" si="45"/>
        <v>140</v>
      </c>
      <c r="D104" s="8">
        <f t="shared" si="46"/>
        <v>0</v>
      </c>
      <c r="E104" s="8">
        <f t="shared" si="56"/>
        <v>0</v>
      </c>
      <c r="F104" s="8">
        <f t="shared" si="39"/>
        <v>0</v>
      </c>
      <c r="G104" s="8">
        <f t="shared" si="57"/>
        <v>0</v>
      </c>
      <c r="H104" s="8">
        <f t="shared" si="41"/>
        <v>0</v>
      </c>
      <c r="I104" s="4">
        <f t="shared" si="47"/>
        <v>1.03</v>
      </c>
      <c r="J104" s="4">
        <f t="shared" si="48"/>
        <v>0.970873786407767</v>
      </c>
      <c r="K104" s="4">
        <f t="shared" si="49"/>
        <v>104.91800000000001</v>
      </c>
      <c r="L104" s="4">
        <f t="shared" si="50"/>
        <v>0</v>
      </c>
      <c r="M104" s="8">
        <f t="shared" si="51"/>
        <v>558608.03814622574</v>
      </c>
      <c r="N104" s="8">
        <f t="shared" si="42"/>
        <v>0</v>
      </c>
      <c r="O104" s="8">
        <f t="shared" si="43"/>
        <v>558608.03814622574</v>
      </c>
      <c r="P104" s="8">
        <f t="shared" si="52"/>
        <v>56901.01</v>
      </c>
      <c r="Q104" s="8">
        <f t="shared" si="53"/>
        <v>0</v>
      </c>
      <c r="R104" s="8">
        <f t="shared" si="54"/>
        <v>0</v>
      </c>
      <c r="S104" s="8">
        <f t="shared" si="55"/>
        <v>0</v>
      </c>
      <c r="T104" s="8">
        <f t="shared" si="44"/>
        <v>0</v>
      </c>
    </row>
    <row r="105" spans="2:20" x14ac:dyDescent="0.3">
      <c r="B105" s="4">
        <v>102</v>
      </c>
      <c r="C105" s="4">
        <f t="shared" si="45"/>
        <v>141</v>
      </c>
      <c r="D105" s="8">
        <f t="shared" si="46"/>
        <v>0</v>
      </c>
      <c r="E105" s="8">
        <f t="shared" si="56"/>
        <v>0</v>
      </c>
      <c r="F105" s="8">
        <f t="shared" si="39"/>
        <v>0</v>
      </c>
      <c r="G105" s="8">
        <f t="shared" si="57"/>
        <v>0</v>
      </c>
      <c r="H105" s="8">
        <f t="shared" si="41"/>
        <v>0</v>
      </c>
      <c r="I105" s="4">
        <f t="shared" si="47"/>
        <v>1.03</v>
      </c>
      <c r="J105" s="4">
        <f t="shared" si="48"/>
        <v>0.970873786407767</v>
      </c>
      <c r="K105" s="4">
        <f t="shared" si="49"/>
        <v>104.91800000000001</v>
      </c>
      <c r="L105" s="4">
        <f t="shared" si="50"/>
        <v>0</v>
      </c>
      <c r="M105" s="8">
        <f t="shared" si="51"/>
        <v>558608.03814622574</v>
      </c>
      <c r="N105" s="8">
        <f t="shared" si="42"/>
        <v>0</v>
      </c>
      <c r="O105" s="8">
        <f t="shared" si="43"/>
        <v>558608.03814622574</v>
      </c>
      <c r="P105" s="8">
        <f t="shared" si="52"/>
        <v>56901.01</v>
      </c>
      <c r="Q105" s="8">
        <f t="shared" si="53"/>
        <v>0</v>
      </c>
      <c r="R105" s="8">
        <f t="shared" si="54"/>
        <v>0</v>
      </c>
      <c r="S105" s="8">
        <f t="shared" si="55"/>
        <v>0</v>
      </c>
      <c r="T105" s="8">
        <f t="shared" si="44"/>
        <v>0</v>
      </c>
    </row>
    <row r="106" spans="2:20" x14ac:dyDescent="0.3">
      <c r="B106" s="4">
        <v>103</v>
      </c>
      <c r="C106" s="4">
        <f t="shared" si="45"/>
        <v>142</v>
      </c>
      <c r="D106" s="8">
        <f t="shared" si="46"/>
        <v>0</v>
      </c>
      <c r="E106" s="8">
        <f t="shared" si="56"/>
        <v>0</v>
      </c>
      <c r="F106" s="8">
        <f t="shared" si="39"/>
        <v>0</v>
      </c>
      <c r="G106" s="8">
        <f t="shared" si="57"/>
        <v>0</v>
      </c>
      <c r="H106" s="8">
        <f t="shared" si="41"/>
        <v>0</v>
      </c>
      <c r="I106" s="4">
        <f t="shared" si="47"/>
        <v>1.03</v>
      </c>
      <c r="J106" s="4">
        <f t="shared" si="48"/>
        <v>0.970873786407767</v>
      </c>
      <c r="K106" s="4">
        <f t="shared" si="49"/>
        <v>104.91800000000001</v>
      </c>
      <c r="L106" s="4">
        <f t="shared" si="50"/>
        <v>0</v>
      </c>
      <c r="M106" s="8">
        <f t="shared" si="51"/>
        <v>558608.03814622574</v>
      </c>
      <c r="N106" s="8">
        <f t="shared" si="42"/>
        <v>0</v>
      </c>
      <c r="O106" s="8">
        <f t="shared" si="43"/>
        <v>558608.03814622574</v>
      </c>
      <c r="P106" s="8">
        <f t="shared" si="52"/>
        <v>56901.01</v>
      </c>
      <c r="Q106" s="8">
        <f t="shared" si="53"/>
        <v>0</v>
      </c>
      <c r="R106" s="8">
        <f t="shared" si="54"/>
        <v>0</v>
      </c>
      <c r="S106" s="8">
        <f t="shared" si="55"/>
        <v>0</v>
      </c>
      <c r="T106" s="8">
        <f t="shared" si="44"/>
        <v>0</v>
      </c>
    </row>
    <row r="107" spans="2:20" x14ac:dyDescent="0.3">
      <c r="B107" s="4">
        <v>104</v>
      </c>
      <c r="C107" s="4">
        <f t="shared" si="45"/>
        <v>143</v>
      </c>
      <c r="D107" s="8">
        <f t="shared" si="46"/>
        <v>0</v>
      </c>
      <c r="E107" s="8">
        <f t="shared" si="56"/>
        <v>0</v>
      </c>
      <c r="F107" s="8">
        <f t="shared" si="39"/>
        <v>0</v>
      </c>
      <c r="G107" s="8">
        <f t="shared" si="57"/>
        <v>0</v>
      </c>
      <c r="H107" s="8">
        <f t="shared" si="41"/>
        <v>0</v>
      </c>
      <c r="I107" s="4">
        <f t="shared" si="47"/>
        <v>1.03</v>
      </c>
      <c r="J107" s="4">
        <f t="shared" si="48"/>
        <v>0.970873786407767</v>
      </c>
      <c r="K107" s="4">
        <f t="shared" si="49"/>
        <v>104.91800000000001</v>
      </c>
      <c r="L107" s="4">
        <f t="shared" si="50"/>
        <v>0</v>
      </c>
      <c r="M107" s="8">
        <f t="shared" si="51"/>
        <v>558608.03814622574</v>
      </c>
      <c r="N107" s="8">
        <f t="shared" si="42"/>
        <v>0</v>
      </c>
      <c r="O107" s="8">
        <f t="shared" si="43"/>
        <v>558608.03814622574</v>
      </c>
      <c r="P107" s="8">
        <f t="shared" si="52"/>
        <v>56901.01</v>
      </c>
      <c r="Q107" s="8">
        <f t="shared" si="53"/>
        <v>0</v>
      </c>
      <c r="R107" s="8">
        <f t="shared" si="54"/>
        <v>0</v>
      </c>
      <c r="S107" s="8">
        <f t="shared" si="55"/>
        <v>0</v>
      </c>
      <c r="T107" s="8">
        <f t="shared" si="44"/>
        <v>0</v>
      </c>
    </row>
    <row r="108" spans="2:20" x14ac:dyDescent="0.3">
      <c r="B108" s="4">
        <v>105</v>
      </c>
      <c r="C108" s="4">
        <f t="shared" si="45"/>
        <v>144</v>
      </c>
      <c r="D108" s="8">
        <f t="shared" si="46"/>
        <v>0</v>
      </c>
      <c r="E108" s="8">
        <f t="shared" si="56"/>
        <v>0</v>
      </c>
      <c r="F108" s="8">
        <f t="shared" si="39"/>
        <v>0</v>
      </c>
      <c r="G108" s="8">
        <f t="shared" si="57"/>
        <v>0</v>
      </c>
      <c r="H108" s="8">
        <f t="shared" si="41"/>
        <v>0</v>
      </c>
      <c r="I108" s="4">
        <f t="shared" si="47"/>
        <v>1.03</v>
      </c>
      <c r="J108" s="4">
        <f t="shared" si="48"/>
        <v>0.970873786407767</v>
      </c>
      <c r="K108" s="4">
        <f t="shared" si="49"/>
        <v>104.91800000000001</v>
      </c>
      <c r="L108" s="4">
        <f t="shared" si="50"/>
        <v>0</v>
      </c>
      <c r="M108" s="8">
        <f t="shared" si="51"/>
        <v>558608.03814622574</v>
      </c>
      <c r="N108" s="8">
        <f t="shared" si="42"/>
        <v>0</v>
      </c>
      <c r="O108" s="8">
        <f t="shared" si="43"/>
        <v>558608.03814622574</v>
      </c>
      <c r="P108" s="8">
        <f t="shared" si="52"/>
        <v>56901.01</v>
      </c>
      <c r="Q108" s="8">
        <f t="shared" si="53"/>
        <v>0</v>
      </c>
      <c r="R108" s="8">
        <f t="shared" si="54"/>
        <v>0</v>
      </c>
      <c r="S108" s="8">
        <f t="shared" si="55"/>
        <v>0</v>
      </c>
      <c r="T108" s="8">
        <f t="shared" si="44"/>
        <v>0</v>
      </c>
    </row>
    <row r="109" spans="2:20" x14ac:dyDescent="0.3">
      <c r="B109" s="4">
        <v>106</v>
      </c>
      <c r="C109" s="4">
        <f t="shared" si="45"/>
        <v>145</v>
      </c>
      <c r="D109" s="8">
        <f t="shared" si="46"/>
        <v>0</v>
      </c>
      <c r="E109" s="8">
        <f t="shared" si="56"/>
        <v>0</v>
      </c>
      <c r="F109" s="8">
        <f t="shared" si="39"/>
        <v>0</v>
      </c>
      <c r="G109" s="8">
        <f t="shared" si="57"/>
        <v>0</v>
      </c>
      <c r="H109" s="8">
        <f t="shared" si="41"/>
        <v>0</v>
      </c>
      <c r="I109" s="4">
        <f t="shared" si="47"/>
        <v>1.03</v>
      </c>
      <c r="J109" s="4">
        <f t="shared" si="48"/>
        <v>0.970873786407767</v>
      </c>
      <c r="K109" s="4">
        <f t="shared" si="49"/>
        <v>104.91800000000001</v>
      </c>
      <c r="L109" s="4">
        <f t="shared" si="50"/>
        <v>0</v>
      </c>
      <c r="M109" s="8">
        <f t="shared" si="51"/>
        <v>558608.03814622574</v>
      </c>
      <c r="N109" s="8">
        <f t="shared" si="42"/>
        <v>0</v>
      </c>
      <c r="O109" s="8">
        <f t="shared" si="43"/>
        <v>558608.03814622574</v>
      </c>
      <c r="P109" s="8">
        <f t="shared" si="52"/>
        <v>56901.01</v>
      </c>
      <c r="Q109" s="8">
        <f t="shared" si="53"/>
        <v>0</v>
      </c>
      <c r="R109" s="8">
        <f t="shared" si="54"/>
        <v>0</v>
      </c>
      <c r="S109" s="8">
        <f t="shared" si="55"/>
        <v>0</v>
      </c>
      <c r="T109" s="8">
        <f t="shared" si="44"/>
        <v>0</v>
      </c>
    </row>
    <row r="110" spans="2:20" x14ac:dyDescent="0.3">
      <c r="B110" s="4">
        <v>107</v>
      </c>
      <c r="C110" s="4">
        <f t="shared" si="45"/>
        <v>146</v>
      </c>
      <c r="D110" s="8">
        <f t="shared" si="46"/>
        <v>0</v>
      </c>
      <c r="E110" s="8">
        <f t="shared" si="56"/>
        <v>0</v>
      </c>
      <c r="F110" s="8">
        <f t="shared" si="39"/>
        <v>0</v>
      </c>
      <c r="G110" s="8">
        <f t="shared" si="57"/>
        <v>0</v>
      </c>
      <c r="H110" s="8">
        <f t="shared" si="41"/>
        <v>0</v>
      </c>
      <c r="I110" s="4">
        <f t="shared" si="47"/>
        <v>1.03</v>
      </c>
      <c r="J110" s="4">
        <f t="shared" si="48"/>
        <v>0.970873786407767</v>
      </c>
      <c r="K110" s="4">
        <f t="shared" si="49"/>
        <v>104.91800000000001</v>
      </c>
      <c r="L110" s="4">
        <f t="shared" si="50"/>
        <v>0</v>
      </c>
      <c r="M110" s="8">
        <f t="shared" si="51"/>
        <v>558608.03814622574</v>
      </c>
      <c r="N110" s="8">
        <f t="shared" si="42"/>
        <v>0</v>
      </c>
      <c r="O110" s="8">
        <f t="shared" si="43"/>
        <v>558608.03814622574</v>
      </c>
      <c r="P110" s="8">
        <f t="shared" si="52"/>
        <v>56901.01</v>
      </c>
      <c r="Q110" s="8">
        <f t="shared" si="53"/>
        <v>0</v>
      </c>
      <c r="R110" s="8">
        <f t="shared" si="54"/>
        <v>0</v>
      </c>
      <c r="S110" s="8">
        <f t="shared" si="55"/>
        <v>0</v>
      </c>
      <c r="T110" s="8">
        <f t="shared" si="44"/>
        <v>0</v>
      </c>
    </row>
    <row r="111" spans="2:20" x14ac:dyDescent="0.3">
      <c r="B111" s="4">
        <v>108</v>
      </c>
      <c r="C111" s="4">
        <f t="shared" si="45"/>
        <v>147</v>
      </c>
      <c r="D111" s="8">
        <f t="shared" si="46"/>
        <v>0</v>
      </c>
      <c r="E111" s="8">
        <f t="shared" si="56"/>
        <v>0</v>
      </c>
      <c r="F111" s="8">
        <f t="shared" si="39"/>
        <v>0</v>
      </c>
      <c r="G111" s="8">
        <f t="shared" si="57"/>
        <v>0</v>
      </c>
      <c r="H111" s="8">
        <f t="shared" si="41"/>
        <v>0</v>
      </c>
      <c r="I111" s="4">
        <f t="shared" si="47"/>
        <v>1.03</v>
      </c>
      <c r="J111" s="4">
        <f t="shared" si="48"/>
        <v>0.970873786407767</v>
      </c>
      <c r="K111" s="4">
        <f t="shared" si="49"/>
        <v>104.91800000000001</v>
      </c>
      <c r="L111" s="4">
        <f t="shared" si="50"/>
        <v>0</v>
      </c>
      <c r="M111" s="8">
        <f t="shared" si="51"/>
        <v>558608.03814622574</v>
      </c>
      <c r="N111" s="8">
        <f t="shared" si="42"/>
        <v>0</v>
      </c>
      <c r="O111" s="8">
        <f t="shared" si="43"/>
        <v>558608.03814622574</v>
      </c>
      <c r="P111" s="8">
        <f t="shared" si="52"/>
        <v>56901.01</v>
      </c>
      <c r="Q111" s="8">
        <f t="shared" si="53"/>
        <v>0</v>
      </c>
      <c r="R111" s="8">
        <f t="shared" si="54"/>
        <v>0</v>
      </c>
      <c r="S111" s="8">
        <f t="shared" si="55"/>
        <v>0</v>
      </c>
      <c r="T111" s="8">
        <f t="shared" si="44"/>
        <v>0</v>
      </c>
    </row>
    <row r="112" spans="2:20" x14ac:dyDescent="0.3">
      <c r="B112" s="4">
        <v>109</v>
      </c>
      <c r="C112" s="4">
        <f t="shared" si="45"/>
        <v>148</v>
      </c>
      <c r="D112" s="8">
        <f t="shared" si="46"/>
        <v>0</v>
      </c>
      <c r="E112" s="8">
        <f t="shared" si="56"/>
        <v>0</v>
      </c>
      <c r="F112" s="8">
        <f t="shared" si="39"/>
        <v>0</v>
      </c>
      <c r="G112" s="8">
        <f t="shared" si="57"/>
        <v>0</v>
      </c>
      <c r="H112" s="8">
        <f t="shared" si="41"/>
        <v>0</v>
      </c>
      <c r="I112" s="4">
        <f t="shared" si="47"/>
        <v>1.03</v>
      </c>
      <c r="J112" s="4">
        <f t="shared" si="48"/>
        <v>0.970873786407767</v>
      </c>
      <c r="K112" s="4">
        <f t="shared" si="49"/>
        <v>104.91800000000001</v>
      </c>
      <c r="L112" s="4">
        <f t="shared" si="50"/>
        <v>0</v>
      </c>
      <c r="M112" s="8">
        <f t="shared" si="51"/>
        <v>558608.03814622574</v>
      </c>
      <c r="N112" s="8">
        <f t="shared" si="42"/>
        <v>0</v>
      </c>
      <c r="O112" s="8">
        <f t="shared" si="43"/>
        <v>558608.03814622574</v>
      </c>
      <c r="P112" s="8">
        <f t="shared" si="52"/>
        <v>56901.01</v>
      </c>
      <c r="Q112" s="8">
        <f t="shared" si="53"/>
        <v>0</v>
      </c>
      <c r="R112" s="8">
        <f t="shared" si="54"/>
        <v>0</v>
      </c>
      <c r="S112" s="8">
        <f t="shared" si="55"/>
        <v>0</v>
      </c>
      <c r="T112" s="8">
        <f t="shared" si="44"/>
        <v>0</v>
      </c>
    </row>
    <row r="113" spans="2:20" x14ac:dyDescent="0.3">
      <c r="B113" s="4">
        <v>110</v>
      </c>
      <c r="C113" s="4">
        <f t="shared" si="45"/>
        <v>149</v>
      </c>
      <c r="D113" s="8">
        <f t="shared" si="46"/>
        <v>0</v>
      </c>
      <c r="E113" s="8">
        <f t="shared" si="56"/>
        <v>0</v>
      </c>
      <c r="F113" s="8">
        <f t="shared" si="39"/>
        <v>0</v>
      </c>
      <c r="G113" s="8">
        <f t="shared" si="57"/>
        <v>0</v>
      </c>
      <c r="H113" s="8">
        <f t="shared" si="41"/>
        <v>0</v>
      </c>
      <c r="I113" s="4">
        <f t="shared" si="47"/>
        <v>1.03</v>
      </c>
      <c r="J113" s="4">
        <f t="shared" si="48"/>
        <v>0.970873786407767</v>
      </c>
      <c r="K113" s="4">
        <f t="shared" si="49"/>
        <v>104.91800000000001</v>
      </c>
      <c r="L113" s="4">
        <f t="shared" si="50"/>
        <v>0</v>
      </c>
      <c r="M113" s="8">
        <f t="shared" si="51"/>
        <v>558608.03814622574</v>
      </c>
      <c r="N113" s="8">
        <f t="shared" si="42"/>
        <v>0</v>
      </c>
      <c r="O113" s="8">
        <f t="shared" si="43"/>
        <v>558608.03814622574</v>
      </c>
      <c r="P113" s="8">
        <f t="shared" si="52"/>
        <v>56901.01</v>
      </c>
      <c r="Q113" s="8">
        <f t="shared" si="53"/>
        <v>0</v>
      </c>
      <c r="R113" s="8">
        <f t="shared" si="54"/>
        <v>0</v>
      </c>
      <c r="S113" s="8">
        <f t="shared" si="55"/>
        <v>0</v>
      </c>
      <c r="T113" s="8">
        <f t="shared" si="44"/>
        <v>0</v>
      </c>
    </row>
    <row r="114" spans="2:20" x14ac:dyDescent="0.3">
      <c r="B114" s="4">
        <v>111</v>
      </c>
      <c r="C114" s="4">
        <f t="shared" si="45"/>
        <v>150</v>
      </c>
      <c r="D114" s="8">
        <f t="shared" si="46"/>
        <v>0</v>
      </c>
      <c r="E114" s="8">
        <f t="shared" si="56"/>
        <v>0</v>
      </c>
      <c r="F114" s="8">
        <f t="shared" si="39"/>
        <v>0</v>
      </c>
      <c r="G114" s="8">
        <f t="shared" si="57"/>
        <v>0</v>
      </c>
      <c r="H114" s="8">
        <f t="shared" si="41"/>
        <v>0</v>
      </c>
      <c r="I114" s="4">
        <f t="shared" si="47"/>
        <v>1.03</v>
      </c>
      <c r="J114" s="4">
        <f t="shared" si="48"/>
        <v>0.970873786407767</v>
      </c>
      <c r="K114" s="4">
        <f t="shared" si="49"/>
        <v>104.91800000000001</v>
      </c>
      <c r="L114" s="4">
        <f t="shared" si="50"/>
        <v>0</v>
      </c>
      <c r="M114" s="8">
        <f t="shared" si="51"/>
        <v>558608.03814622574</v>
      </c>
      <c r="N114" s="8">
        <f t="shared" si="42"/>
        <v>0</v>
      </c>
      <c r="O114" s="8">
        <f t="shared" si="43"/>
        <v>558608.03814622574</v>
      </c>
      <c r="P114" s="8">
        <f t="shared" si="52"/>
        <v>56901.01</v>
      </c>
      <c r="Q114" s="8">
        <f t="shared" si="53"/>
        <v>0</v>
      </c>
      <c r="R114" s="8">
        <f t="shared" si="54"/>
        <v>0</v>
      </c>
      <c r="S114" s="8">
        <f t="shared" si="55"/>
        <v>0</v>
      </c>
      <c r="T114" s="8">
        <f t="shared" si="44"/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Inputs</vt:lpstr>
      <vt:lpstr>Premiums</vt:lpstr>
      <vt:lpstr>COI Rates</vt:lpstr>
      <vt:lpstr>Earned and Credited Rates</vt:lpstr>
      <vt:lpstr>Corridor Factors</vt:lpstr>
      <vt:lpstr>Surrender Charge Schedule</vt:lpstr>
      <vt:lpstr>Account Values -- Type B</vt:lpstr>
      <vt:lpstr>Account Values -- Type A</vt:lpstr>
      <vt:lpstr>age</vt:lpstr>
      <vt:lpstr>COIcolumn</vt:lpstr>
      <vt:lpstr>COIs</vt:lpstr>
      <vt:lpstr>corridorfactors</vt:lpstr>
      <vt:lpstr>creditedrates</vt:lpstr>
      <vt:lpstr>face</vt:lpstr>
      <vt:lpstr>firstyrexp</vt:lpstr>
      <vt:lpstr>guarint</vt:lpstr>
      <vt:lpstr>intrates</vt:lpstr>
      <vt:lpstr>intspread</vt:lpstr>
      <vt:lpstr>iq</vt:lpstr>
      <vt:lpstr>pctpremexp</vt:lpstr>
      <vt:lpstr>premiums</vt:lpstr>
      <vt:lpstr>rateclass</vt:lpstr>
      <vt:lpstr>ratecodes</vt:lpstr>
      <vt:lpstr>renewalexp</vt:lpstr>
      <vt:lpstr>surrchargepct</vt:lpstr>
    </vt:vector>
  </TitlesOfParts>
  <Company>Penn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Groendyke</dc:creator>
  <cp:lastModifiedBy>Brian Hartman</cp:lastModifiedBy>
  <dcterms:created xsi:type="dcterms:W3CDTF">2015-07-26T01:51:25Z</dcterms:created>
  <dcterms:modified xsi:type="dcterms:W3CDTF">2024-03-18T21:46:18Z</dcterms:modified>
</cp:coreProperties>
</file>